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75" windowHeight="12270"/>
  </bookViews>
  <sheets>
    <sheet name="DISCONTINUED" sheetId="1" r:id="rId1"/>
  </sheets>
  <externalReferences>
    <externalReference r:id="rId2"/>
  </externalReferences>
  <definedNames>
    <definedName name="_xlnm._FilterDatabase" localSheetId="0" hidden="1">DISCONTINUED!$A$3:$H$184</definedName>
    <definedName name="ListB">#REF!</definedName>
  </definedNames>
  <calcPr calcId="144525"/>
</workbook>
</file>

<file path=xl/sharedStrings.xml><?xml version="1.0" encoding="utf-8"?>
<sst xmlns="http://schemas.openxmlformats.org/spreadsheetml/2006/main" count="895" uniqueCount="553">
  <si>
    <t>EI COMPENDEX SOURCE LIST: UPDATED May 17, 2019</t>
  </si>
  <si>
    <t>Source title</t>
  </si>
  <si>
    <t>ISSN</t>
  </si>
  <si>
    <t>EISSN</t>
  </si>
  <si>
    <t>Publisher</t>
  </si>
  <si>
    <t xml:space="preserve">FINAL COVERAGE </t>
  </si>
  <si>
    <t>Year</t>
  </si>
  <si>
    <t>Volume</t>
  </si>
  <si>
    <t>Issue</t>
  </si>
  <si>
    <t>Pagination</t>
  </si>
  <si>
    <t>-</t>
  </si>
  <si>
    <t>Science Press</t>
  </si>
  <si>
    <t>685-810</t>
  </si>
  <si>
    <t>State Tobacco Monopoly Bureau and China Tobacco Society</t>
  </si>
  <si>
    <t>1-131</t>
  </si>
  <si>
    <t>Advance Journal of Food Science and Technology</t>
  </si>
  <si>
    <t>Maxwell Science Publications</t>
  </si>
  <si>
    <t>911-988</t>
  </si>
  <si>
    <t>Advanced Materials Research</t>
  </si>
  <si>
    <t>10226680</t>
  </si>
  <si>
    <t>16628985</t>
  </si>
  <si>
    <t>Trans Tech Publications Ltd</t>
  </si>
  <si>
    <t>N/A</t>
  </si>
  <si>
    <t>1-133</t>
  </si>
  <si>
    <t>Advances in Information Sciences and Service Sciences</t>
  </si>
  <si>
    <t>Advanced Institute of Convergence Information Technology</t>
  </si>
  <si>
    <t>1-820</t>
  </si>
  <si>
    <t>Advances in Modelling and Analysis A</t>
  </si>
  <si>
    <t>AMSE Press</t>
  </si>
  <si>
    <t>137-383</t>
  </si>
  <si>
    <t>Advances in Modelling and Analysis B</t>
  </si>
  <si>
    <t>283-524</t>
  </si>
  <si>
    <t>Advances in Modelling and Analysis C</t>
  </si>
  <si>
    <t>101-180</t>
  </si>
  <si>
    <t>Agro Food Industry Hi-Tech</t>
  </si>
  <si>
    <t>TeknoScienze</t>
  </si>
  <si>
    <t>4-72</t>
  </si>
  <si>
    <t>American Journal of Food Technology</t>
  </si>
  <si>
    <t>1557458X</t>
  </si>
  <si>
    <t>Academic Journals Inc.</t>
  </si>
  <si>
    <t>2016</t>
  </si>
  <si>
    <t>11</t>
  </si>
  <si>
    <t>6</t>
  </si>
  <si>
    <t>240-297</t>
  </si>
  <si>
    <t>Applied Mechanics and Materials</t>
  </si>
  <si>
    <t>16609336</t>
  </si>
  <si>
    <t>16627482</t>
  </si>
  <si>
    <t>1-583</t>
  </si>
  <si>
    <t>Beijing Gongye Daxue Xuebao/Journal of Beijing University of Technology</t>
  </si>
  <si>
    <t>Beijing University of Technology</t>
  </si>
  <si>
    <t>1761-1920</t>
  </si>
  <si>
    <t>Biotechnology</t>
  </si>
  <si>
    <t>1682296X</t>
  </si>
  <si>
    <t>ANSI Asian Network for Scientific Information</t>
  </si>
  <si>
    <t>104-157</t>
  </si>
  <si>
    <t>Boletín Técnico</t>
  </si>
  <si>
    <t>0376723X</t>
  </si>
  <si>
    <t>Universidad Central de Venezuela</t>
  </si>
  <si>
    <t>1-710</t>
  </si>
  <si>
    <t>C + Ca</t>
  </si>
  <si>
    <t>00456152</t>
  </si>
  <si>
    <t>Techna Group</t>
  </si>
  <si>
    <t>105-145</t>
  </si>
  <si>
    <t>Cailiao Kexue yu Gongyi/Material Science and Technology</t>
  </si>
  <si>
    <t>Harbin Institute of Technology</t>
  </si>
  <si>
    <t>1-148</t>
  </si>
  <si>
    <t>Editorial Office of Transactions of Materials and Heat Treatment</t>
  </si>
  <si>
    <t>1-257</t>
  </si>
  <si>
    <t xml:space="preserve">Carpathian Journal of Food Science and Technology </t>
  </si>
  <si>
    <t>20666845</t>
  </si>
  <si>
    <t>North University of Baia Mare</t>
  </si>
  <si>
    <t>8</t>
  </si>
  <si>
    <t>4</t>
  </si>
  <si>
    <t>5-223</t>
  </si>
  <si>
    <t>Editorial Department of Journal of Chang'an University (Natural Science Edition)</t>
  </si>
  <si>
    <t>1-158</t>
  </si>
  <si>
    <t>Chemical Engineering Transactions</t>
  </si>
  <si>
    <t>Italian Association of Chemical Engineering - AIDIC</t>
  </si>
  <si>
    <t>NA</t>
  </si>
  <si>
    <t>1-2208</t>
  </si>
  <si>
    <t>Editorial Board of Chemistry and Industry of Forest Products</t>
  </si>
  <si>
    <t>1-162</t>
  </si>
  <si>
    <t>China Welding</t>
  </si>
  <si>
    <t>1-80</t>
  </si>
  <si>
    <t>Editorial Office of Chinese Rare Earths</t>
  </si>
  <si>
    <t>1-154</t>
  </si>
  <si>
    <t>Chongqing Daxue Xuebao/Journal of Chongqing University</t>
  </si>
  <si>
    <t>1000582X</t>
  </si>
  <si>
    <t>Editorial Board of Journal of Chongqing University</t>
  </si>
  <si>
    <t>Editorial Borad of Complex Systems and Complexity Science</t>
  </si>
  <si>
    <t>1-108</t>
  </si>
  <si>
    <t>Cybernetics and Information Technologies</t>
  </si>
  <si>
    <t>Bulgarska Akademiya na Naukite 1</t>
  </si>
  <si>
    <t>16</t>
  </si>
  <si>
    <t>5-266</t>
  </si>
  <si>
    <t>Dalian Ligong Daxue Xuebao/Journal of Dalian University of</t>
  </si>
  <si>
    <t>Dalian University of Technology</t>
  </si>
  <si>
    <t>781-936</t>
  </si>
  <si>
    <t>Dandao Xuebao/Journal of Ballistics</t>
  </si>
  <si>
    <t>1004499X</t>
  </si>
  <si>
    <t>Nanjing University of Science and Technology</t>
  </si>
  <si>
    <t>1-110</t>
  </si>
  <si>
    <t>Chinese Research Institute of Radiowave Propagation</t>
  </si>
  <si>
    <t>1025-1240</t>
  </si>
  <si>
    <t>Dianli Xitong Baohu yu Kongzhi/Power System Protection and Control</t>
  </si>
  <si>
    <t>Power System Protection and Control Press</t>
  </si>
  <si>
    <t>1-155</t>
  </si>
  <si>
    <t xml:space="preserve">Electronic Journal of Geotechnical Engineering </t>
  </si>
  <si>
    <t>10893032</t>
  </si>
  <si>
    <t>Oklahoma State University</t>
  </si>
  <si>
    <t>21</t>
  </si>
  <si>
    <t>27</t>
  </si>
  <si>
    <t>10559-10696</t>
  </si>
  <si>
    <t>Engineering Review</t>
  </si>
  <si>
    <t>13309587</t>
  </si>
  <si>
    <t>18490433</t>
  </si>
  <si>
    <t>University of Rijeka</t>
  </si>
  <si>
    <t>36</t>
  </si>
  <si>
    <t>3</t>
  </si>
  <si>
    <t>197-314</t>
  </si>
  <si>
    <t>Central South University</t>
  </si>
  <si>
    <t>815-982</t>
  </si>
  <si>
    <t xml:space="preserve">Frascati Physics Series </t>
  </si>
  <si>
    <t>Istituto Nazionale di Fisica Nucleare</t>
  </si>
  <si>
    <t>1-156</t>
  </si>
  <si>
    <t>Gaojishu Tongxin/Chinese High Technology Letters</t>
  </si>
  <si>
    <t>Inst. of Scientific and Technical Information of China</t>
  </si>
  <si>
    <t>1219-1328</t>
  </si>
  <si>
    <t>Gaoya Wuli Xuebao/Chinese Journal of High Pressure Physics</t>
  </si>
  <si>
    <t>Chinese Journal of High Pressure Physics</t>
  </si>
  <si>
    <t>601-720</t>
  </si>
  <si>
    <t>635-795</t>
  </si>
  <si>
    <t>Journal of Functional Materials</t>
  </si>
  <si>
    <t>24001-24152</t>
  </si>
  <si>
    <t>Board of Optronics Lasers</t>
  </si>
  <si>
    <t>2251 -2439</t>
  </si>
  <si>
    <t>Gummi, Fasern, Kunststoffe</t>
  </si>
  <si>
    <t>Dr. Gupta Verlag</t>
  </si>
  <si>
    <t>764-801</t>
  </si>
  <si>
    <t>Journal of Solid Rocket Technology</t>
  </si>
  <si>
    <t>751-902</t>
  </si>
  <si>
    <t>Guti Lixue Xuebao/Acta Mechanica Solida Sinica</t>
  </si>
  <si>
    <t>Huazhong University of Science and Technology</t>
  </si>
  <si>
    <t>557-654</t>
  </si>
  <si>
    <t>Hangkong Cailiao Xuebao/Journal of Aeronautical Materials</t>
  </si>
  <si>
    <t>Chinese Journal of Aeronautics</t>
  </si>
  <si>
    <t>1-101</t>
  </si>
  <si>
    <t xml:space="preserve">ICGA Journal </t>
  </si>
  <si>
    <t>IOS Press</t>
  </si>
  <si>
    <t>85-172</t>
  </si>
  <si>
    <t>ICIC Express Letters</t>
  </si>
  <si>
    <t>1881803X</t>
  </si>
  <si>
    <t>ICIC Express Letters Office</t>
  </si>
  <si>
    <t>10</t>
  </si>
  <si>
    <t>12</t>
  </si>
  <si>
    <t>2779-3022</t>
  </si>
  <si>
    <t>ICIC Express Letters, Part B: Applications</t>
  </si>
  <si>
    <t>7</t>
  </si>
  <si>
    <t>2511-2724</t>
  </si>
  <si>
    <t>International Journal of Advanced Media and Communication</t>
  </si>
  <si>
    <t>14624613</t>
  </si>
  <si>
    <t>17418003</t>
  </si>
  <si>
    <t>Inderscience Publishers</t>
  </si>
  <si>
    <t>2/3/4</t>
  </si>
  <si>
    <t>103-316</t>
  </si>
  <si>
    <t>International Journal of Advancements in Computing Technology</t>
  </si>
  <si>
    <t>1-848</t>
  </si>
  <si>
    <t>Chinese Society of Agricultural Engineering</t>
  </si>
  <si>
    <t>1-166</t>
  </si>
  <si>
    <t>International Journal of Business Data Communications and Networking</t>
  </si>
  <si>
    <t>1548064X</t>
  </si>
  <si>
    <t>IGI Global</t>
  </si>
  <si>
    <t>1-98</t>
  </si>
  <si>
    <t>International Journal of Computer Science Issues</t>
  </si>
  <si>
    <t>16940784</t>
  </si>
  <si>
    <t>16940814</t>
  </si>
  <si>
    <t>International Journal of Computer Science Issues (IJCSI)</t>
  </si>
  <si>
    <t>6-3</t>
  </si>
  <si>
    <t>1-408</t>
  </si>
  <si>
    <t>International Journal of Control and Automation</t>
  </si>
  <si>
    <t>Science and Engineering Research Support Society</t>
  </si>
  <si>
    <t>9</t>
  </si>
  <si>
    <t>1-472</t>
  </si>
  <si>
    <t>International Journal of Database Theory and Application</t>
  </si>
  <si>
    <t>1-340</t>
  </si>
  <si>
    <t>International Journal of Digital Content Technology and its Applications</t>
  </si>
  <si>
    <t>1-874</t>
  </si>
  <si>
    <t>International Journal of E-Adoption</t>
  </si>
  <si>
    <t>1-76</t>
  </si>
  <si>
    <t>International Journal of Earth Sciences and Engineering</t>
  </si>
  <si>
    <t>09745904</t>
  </si>
  <si>
    <t>CAFET-INNOVA Technical Society</t>
  </si>
  <si>
    <t>09</t>
  </si>
  <si>
    <t>06</t>
  </si>
  <si>
    <t>2333-2522</t>
  </si>
  <si>
    <t>International Journal of Future Generation Communication and Networking</t>
  </si>
  <si>
    <t>1-414</t>
  </si>
  <si>
    <t>International Journal of Grid and Distributed Computing</t>
  </si>
  <si>
    <t>1-368</t>
  </si>
  <si>
    <t>International Journal of High Performance Computing and Networking</t>
  </si>
  <si>
    <t>328-427</t>
  </si>
  <si>
    <t>International Journal of Hybrid Information Technology</t>
  </si>
  <si>
    <t>1-410</t>
  </si>
  <si>
    <t>International Journal of Materials and Structural Integrity</t>
  </si>
  <si>
    <t>277-366</t>
  </si>
  <si>
    <t>International Journal of Multimedia and Ubiquitous Engineering</t>
  </si>
  <si>
    <t>1-442</t>
  </si>
  <si>
    <t xml:space="preserve">International Journal of Online Engineering </t>
  </si>
  <si>
    <t>Kassel University Press GmbH</t>
  </si>
  <si>
    <t>4-201</t>
  </si>
  <si>
    <t>International Journal of Open Source Software and Processes</t>
  </si>
  <si>
    <t>1-66</t>
  </si>
  <si>
    <t>International Journal of Security and Its Applications</t>
  </si>
  <si>
    <t>1-418</t>
  </si>
  <si>
    <t>International Journal of Services Operations and Informatics</t>
  </si>
  <si>
    <t>1741539X</t>
  </si>
  <si>
    <t>Inderscience Enterprises Ltd.</t>
  </si>
  <si>
    <t>263-366</t>
  </si>
  <si>
    <t>International Journal of Services Technology and Management</t>
  </si>
  <si>
    <t>1741525X</t>
  </si>
  <si>
    <t>255-347</t>
  </si>
  <si>
    <t>International Journal of Signal Processing, Image Processing and Pattern Recognition</t>
  </si>
  <si>
    <t>1-288</t>
  </si>
  <si>
    <t>International Journal of Simulation: Systems, Science and Technology</t>
  </si>
  <si>
    <t>14738031</t>
  </si>
  <si>
    <t>1473804X</t>
  </si>
  <si>
    <t>UK Simulation Society</t>
  </si>
  <si>
    <t>17</t>
  </si>
  <si>
    <t>49</t>
  </si>
  <si>
    <t>0.1-40.4</t>
  </si>
  <si>
    <t>International Journal of Smart Home</t>
  </si>
  <si>
    <t>2383725X</t>
  </si>
  <si>
    <t>1-244</t>
  </si>
  <si>
    <t>International Journal of Standardization Research</t>
  </si>
  <si>
    <t>1-58</t>
  </si>
  <si>
    <t>International Journal of u- and e- Service, Science and Technology</t>
  </si>
  <si>
    <t>1-450</t>
  </si>
  <si>
    <t>International Journal of Web Portals</t>
  </si>
  <si>
    <t>1-84</t>
  </si>
  <si>
    <t>International Journal on Smart Sensing and Intelligent Systems</t>
  </si>
  <si>
    <t>Massey University</t>
  </si>
  <si>
    <t>1637-2308</t>
  </si>
  <si>
    <t>International Review on Computers and Software</t>
  </si>
  <si>
    <t>18286003</t>
  </si>
  <si>
    <t>18286011</t>
  </si>
  <si>
    <t>Praise Worthy Prize Inch</t>
  </si>
  <si>
    <t>3402-3835</t>
  </si>
  <si>
    <t xml:space="preserve">IPPTA: Quarterly Journal of Indian Pulp and Paper Technical Association </t>
  </si>
  <si>
    <t>Indian Pulp and Paper Technical Association</t>
  </si>
  <si>
    <t>1-721</t>
  </si>
  <si>
    <t>Jiangsu Daxue Xuebao (Ziran Kexue Ban)/Journal of Jiangsu University (Natural Science Edition)</t>
  </si>
  <si>
    <t>Journal of Jiangsu University (Natural Science Edition)</t>
  </si>
  <si>
    <t>621-744</t>
  </si>
  <si>
    <t>Jiefangjun Ligong Daxue Xuebao/Journal of PLA University of Science and Technology (Natural Science Edition)</t>
  </si>
  <si>
    <t>University of Science and Technology</t>
  </si>
  <si>
    <t>593-710</t>
  </si>
  <si>
    <t>Jilin Daxue Xuebao (Diqiu Kexue Ban)/Journal of Jilin University (Earth Science Edition)</t>
  </si>
  <si>
    <t>Jilin University Press</t>
  </si>
  <si>
    <t>1581-1985</t>
  </si>
  <si>
    <t>Jisuan Lixue Xuebao/Chinese Journal of Computational Mechanics</t>
  </si>
  <si>
    <t>811-988</t>
  </si>
  <si>
    <t>Jisuan Wuli/Chinese Journal of Computational Physics</t>
  </si>
  <si>
    <t>1001246X</t>
  </si>
  <si>
    <t>Editorial Board of Chinese Journal of Computational</t>
  </si>
  <si>
    <t>791-948</t>
  </si>
  <si>
    <t>Journal of Advanced Microscopy Research</t>
  </si>
  <si>
    <t>American Scientific Publishers</t>
  </si>
  <si>
    <t>2</t>
  </si>
  <si>
    <t>81-166</t>
  </si>
  <si>
    <t>Journal of Advanced Oxidation Technologies</t>
  </si>
  <si>
    <t>23711175</t>
  </si>
  <si>
    <t>Sycamore Global Publications LLC</t>
  </si>
  <si>
    <t>20160158-20170118</t>
  </si>
  <si>
    <t>Journal of Biobased Materials and Bioenergy</t>
  </si>
  <si>
    <t>5</t>
  </si>
  <si>
    <t>323-402</t>
  </si>
  <si>
    <t>Journal of Communications</t>
  </si>
  <si>
    <t xml:space="preserve">Engineering and Technology Publishing </t>
  </si>
  <si>
    <t>1028-1113</t>
  </si>
  <si>
    <t>Journal of Computational and Theoretical Nanoscience</t>
  </si>
  <si>
    <t>15461963</t>
  </si>
  <si>
    <t>13</t>
  </si>
  <si>
    <t>5631-6423</t>
  </si>
  <si>
    <t>Binary Information Press</t>
  </si>
  <si>
    <t>7633-8001</t>
  </si>
  <si>
    <t>Journal of Computers (Finland)</t>
  </si>
  <si>
    <t>1796203X</t>
  </si>
  <si>
    <t>Academy Publisher</t>
  </si>
  <si>
    <t>3021-3304</t>
  </si>
  <si>
    <t>Journal of Convergence Information Technology</t>
  </si>
  <si>
    <t>1-878</t>
  </si>
  <si>
    <t>Journal of Digital Information Management</t>
  </si>
  <si>
    <t>Digital Information Research Foundation</t>
  </si>
  <si>
    <t>241-300</t>
  </si>
  <si>
    <t xml:space="preserve">Journal of Discrete Mathematical Sciences and Cryptography  </t>
  </si>
  <si>
    <t>21690065</t>
  </si>
  <si>
    <t>TARU Publications</t>
  </si>
  <si>
    <t>1177-1478</t>
  </si>
  <si>
    <t>Editorial Board of Journal of Dong Hua University</t>
  </si>
  <si>
    <t>705-894</t>
  </si>
  <si>
    <t>Journal of Electronic Commerce in Organizations</t>
  </si>
  <si>
    <t>1-94</t>
  </si>
  <si>
    <t>635-800</t>
  </si>
  <si>
    <t>1-128</t>
  </si>
  <si>
    <t>Universitat Politecnica de Catalunya</t>
  </si>
  <si>
    <t>1303-1730</t>
  </si>
  <si>
    <t>6653-7070</t>
  </si>
  <si>
    <t>Journal Of Information Hiding And Multimedia Signal Processing</t>
  </si>
  <si>
    <t>Ubiquitous International</t>
  </si>
  <si>
    <t>1350-1638</t>
  </si>
  <si>
    <t>Journal of Interdisciplinary Mathematics</t>
  </si>
  <si>
    <t>2169012X</t>
  </si>
  <si>
    <t>1387-1479</t>
  </si>
  <si>
    <t>Journal of Low Power Electronics</t>
  </si>
  <si>
    <t>15461998</t>
  </si>
  <si>
    <t>15462005</t>
  </si>
  <si>
    <t>295-422</t>
  </si>
  <si>
    <t>Journal of Mechanical Engineering Research and Developments</t>
  </si>
  <si>
    <t>Bangladesh University of Engineering and Technology</t>
  </si>
  <si>
    <t>39</t>
  </si>
  <si>
    <t>793-1107</t>
  </si>
  <si>
    <t>Journal of Mines, Metals and Fuels</t>
  </si>
  <si>
    <t>Books and Journals Private Ltd.</t>
  </si>
  <si>
    <t>363-404</t>
  </si>
  <si>
    <t>Journal of Mobile Multimedia</t>
  </si>
  <si>
    <t>River Publishers</t>
  </si>
  <si>
    <t>345-394</t>
  </si>
  <si>
    <t>505-600</t>
  </si>
  <si>
    <t>Journal of Nanoelectronics and Optoelectronics</t>
  </si>
  <si>
    <t>1555130X</t>
  </si>
  <si>
    <t>15551318</t>
  </si>
  <si>
    <t>663-813</t>
  </si>
  <si>
    <t>Journal of Nanoscience and Nanotechnology</t>
  </si>
  <si>
    <t>7983-8446</t>
  </si>
  <si>
    <t>Journal of Residuals Science and Technology</t>
  </si>
  <si>
    <t>2376578X</t>
  </si>
  <si>
    <t>DEStech Publications, Inc.</t>
  </si>
  <si>
    <t>Supplement 2</t>
  </si>
  <si>
    <t>S1-S241</t>
  </si>
  <si>
    <t>Journal of Scientific Exploration</t>
  </si>
  <si>
    <t>Society For Scientific Exploration</t>
  </si>
  <si>
    <t>675-763</t>
  </si>
  <si>
    <t>Institute of Physics Publishing</t>
  </si>
  <si>
    <t>121001-126002</t>
  </si>
  <si>
    <t>Journal of Software Engineering</t>
  </si>
  <si>
    <t>302-465</t>
  </si>
  <si>
    <t>Editorial Department, Chinese Cereals and Oils Association</t>
  </si>
  <si>
    <t>1-146</t>
  </si>
  <si>
    <t>Journal of Theoretical and Applied Information Technology</t>
  </si>
  <si>
    <t>19928645</t>
  </si>
  <si>
    <t>18173195</t>
  </si>
  <si>
    <t>Asian Research Publishing Network (ARPN)</t>
  </si>
  <si>
    <t>526-1039</t>
  </si>
  <si>
    <t xml:space="preserve">Journal of Water Chemistry And Technology </t>
  </si>
  <si>
    <t>1063455X</t>
  </si>
  <si>
    <t>1934936X</t>
  </si>
  <si>
    <t>Springer</t>
  </si>
  <si>
    <t>257-316</t>
  </si>
  <si>
    <t>Journal of Web Engineering</t>
  </si>
  <si>
    <t>Kemija u industriji/Journal of Chemists and Chemical Engineers</t>
  </si>
  <si>
    <t>Croatian Society of Chemical Engineers</t>
  </si>
  <si>
    <t>11-12</t>
  </si>
  <si>
    <t>591-718</t>
  </si>
  <si>
    <t>Kongqi Donglixue Xuebao/Acta Aerodynamica Sinica</t>
  </si>
  <si>
    <t>Zhongguo Kongqi Dongli Yanjiu yu Fazhan Zhongxin</t>
  </si>
  <si>
    <t>693-804</t>
  </si>
  <si>
    <t>MATEC Web of Conferences</t>
  </si>
  <si>
    <t>2261236X</t>
  </si>
  <si>
    <t>EDP Sciences</t>
  </si>
  <si>
    <t>01001-06032</t>
  </si>
  <si>
    <t>Mathematical and Computational Applications</t>
  </si>
  <si>
    <t>1300686X</t>
  </si>
  <si>
    <t>MDPI Multidisciplinary Digital Publishing Institute</t>
  </si>
  <si>
    <t>39-50</t>
  </si>
  <si>
    <t>Ukrmetallurginform Scientific and Technical Agency Ltd</t>
  </si>
  <si>
    <t>6-411</t>
  </si>
  <si>
    <t>Modelling, Measurement and Control A</t>
  </si>
  <si>
    <t>116-261</t>
  </si>
  <si>
    <t>Modelling, Measurement and Control B</t>
  </si>
  <si>
    <t>335-581</t>
  </si>
  <si>
    <t>Modelling, Measurement and Control C</t>
  </si>
  <si>
    <t>125-252</t>
  </si>
  <si>
    <t>South China University of Technology</t>
  </si>
  <si>
    <t>1-425</t>
  </si>
  <si>
    <t>Editorial By Modern Tunnelling Technology</t>
  </si>
  <si>
    <t>1-212</t>
  </si>
  <si>
    <t>Moshi Shibie yu Rengong Zhineng/Pattern Recognition and Artificial Intelligence</t>
  </si>
  <si>
    <t>Journal Of Pattern Recognition and Artificial Intelligence</t>
  </si>
  <si>
    <t>885-1032</t>
  </si>
  <si>
    <t>Nami Jishu yu Jingmi Gongcheng/Nanotechnology and Precision Engineering</t>
  </si>
  <si>
    <t>Tianjin University</t>
  </si>
  <si>
    <t>475-568</t>
  </si>
  <si>
    <t>Nanjing Hangkong Hangtian Daxue Xuebao/Journal of Nanjing University of Aeronautics and Astronautics</t>
  </si>
  <si>
    <t>Nanjing University of Aeronautics an Astronautics</t>
  </si>
  <si>
    <t>769-916</t>
  </si>
  <si>
    <t>Nanjing Li Gong Daxue Xuebao/Journal of Nanjing University of Science and Technology</t>
  </si>
  <si>
    <t>909-1074</t>
  </si>
  <si>
    <t>Nanoscience and Nanotechnology Letters</t>
  </si>
  <si>
    <t>19414900</t>
  </si>
  <si>
    <t>19414919</t>
  </si>
  <si>
    <t>1033-1179</t>
  </si>
  <si>
    <t>2219-2416</t>
  </si>
  <si>
    <t>Naukovyi Visnyk Natsionalnoho Hirnychoho Universytetu</t>
  </si>
  <si>
    <t>22232362</t>
  </si>
  <si>
    <t>National Mining University of Ukraine</t>
  </si>
  <si>
    <t>5-164</t>
  </si>
  <si>
    <t>Chinese Society for Internal Combustion Engines</t>
  </si>
  <si>
    <t>Bentham Science Publishers B.V.</t>
  </si>
  <si>
    <t>1-2292</t>
  </si>
  <si>
    <t>Open Biomedical Engineering Journal</t>
  </si>
  <si>
    <t>18741207</t>
  </si>
  <si>
    <t>Bentham Science Publishers (Bentham Open)</t>
  </si>
  <si>
    <t>Open Biotechnology Journal</t>
  </si>
  <si>
    <t>18740707</t>
  </si>
  <si>
    <t>1-406</t>
  </si>
  <si>
    <t>Open Chemical Engineering Journal</t>
  </si>
  <si>
    <t>18741231</t>
  </si>
  <si>
    <t>1-109</t>
  </si>
  <si>
    <t>Open Civil Engineering Journal</t>
  </si>
  <si>
    <t>18741495</t>
  </si>
  <si>
    <t>1-906</t>
  </si>
  <si>
    <t>Open Construction and Building Technology Journal</t>
  </si>
  <si>
    <t>18748368</t>
  </si>
  <si>
    <t>1-602</t>
  </si>
  <si>
    <t>Open Cybernetics and Systemics Journal</t>
  </si>
  <si>
    <t>1874110X</t>
  </si>
  <si>
    <t>1-291</t>
  </si>
  <si>
    <t>Open Electrical and Electronic Engineering Journal</t>
  </si>
  <si>
    <t>18741290</t>
  </si>
  <si>
    <t>1-219</t>
  </si>
  <si>
    <t>Open Fuels and Energy Science Journal</t>
  </si>
  <si>
    <t>1876973X</t>
  </si>
  <si>
    <t>1-137</t>
  </si>
  <si>
    <t>Open Materials Science Journal</t>
  </si>
  <si>
    <t>1874088X</t>
  </si>
  <si>
    <t>1-1109</t>
  </si>
  <si>
    <t>Open Petroleum Engineering Journal</t>
  </si>
  <si>
    <t>18748341</t>
  </si>
  <si>
    <t>1-323</t>
  </si>
  <si>
    <t>Paiguan Jixie Gongcheng Xuebao/Journal of Drainage and Irrigation Machinery Engineering</t>
  </si>
  <si>
    <t>Editorial Department of Journal of Drainage and Irrigation Machinery Engineering</t>
  </si>
  <si>
    <t>Paper Asia</t>
  </si>
  <si>
    <t>02184540</t>
  </si>
  <si>
    <t>SHPMedia Sdn Bhd</t>
  </si>
  <si>
    <t>17-62</t>
  </si>
  <si>
    <t>Editorial Office of High Power Laser and Particle Beams</t>
  </si>
  <si>
    <t>1-272</t>
  </si>
  <si>
    <t>Ranshao Kexue Yu Jishu/Journal of Combustion Science and Technology</t>
  </si>
  <si>
    <t>481-568</t>
  </si>
  <si>
    <t>Chinese Ceramic Society</t>
  </si>
  <si>
    <t>3375-3832</t>
  </si>
  <si>
    <t>Research Journal of Applied Sciences, Engineering and Technology</t>
  </si>
  <si>
    <t>20407459</t>
  </si>
  <si>
    <t>20407467</t>
  </si>
  <si>
    <t>5304-5616</t>
  </si>
  <si>
    <t>Editorial Board, Research of Environmental Sciences</t>
  </si>
  <si>
    <t>1797-1978</t>
  </si>
  <si>
    <t>Revista de la Facultad de Ingenieria</t>
  </si>
  <si>
    <t>7-130</t>
  </si>
  <si>
    <t>Revista Tecnica de la Facultad de Ingenieria Universidad del Zulia</t>
  </si>
  <si>
    <t>02540770</t>
  </si>
  <si>
    <t>Revista Tecnica de la Facultad de Ingeniera</t>
  </si>
  <si>
    <t>1-404</t>
  </si>
  <si>
    <t>RISTI-Revista Iberica de Sistemas e Tecnologias de Informacao</t>
  </si>
  <si>
    <t>16469895</t>
  </si>
  <si>
    <t>Associacao Iberica de Sistemas e Tecnologias de Informacao</t>
  </si>
  <si>
    <t>s/v</t>
  </si>
  <si>
    <t>20</t>
  </si>
  <si>
    <t>Sensor Letters</t>
  </si>
  <si>
    <t>1546198X</t>
  </si>
  <si>
    <t>15461971</t>
  </si>
  <si>
    <t>14</t>
  </si>
  <si>
    <t>1169-1295</t>
  </si>
  <si>
    <t>Shenyang Gongye Daxue Xuebao/Journal of Shenyang University of Technology</t>
  </si>
  <si>
    <t>Shenyang University of Technology</t>
  </si>
  <si>
    <t>Shenzhen Daxue Xuebao (Ligong Ban)/Journal of Shenzhen University Science and Engineering</t>
  </si>
  <si>
    <t>Editorial Office of Journal of Shenzhen University</t>
  </si>
  <si>
    <t>471-564</t>
  </si>
  <si>
    <t>Shiyan Liuti Lixue/Journal of Experiments in Fluid Mechanics</t>
  </si>
  <si>
    <t>1-95</t>
  </si>
  <si>
    <t>Shuili Fadian Xuebao/Journal of Hydroelectric Engineering</t>
  </si>
  <si>
    <t>Tsinghua University Press</t>
  </si>
  <si>
    <t>1-304</t>
  </si>
  <si>
    <t>Telkomnika (Telecommunication Computing Electronics and Control)</t>
  </si>
  <si>
    <t>16936930</t>
  </si>
  <si>
    <t>23029293</t>
  </si>
  <si>
    <t>Universitas Ahmad Dahlan</t>
  </si>
  <si>
    <t>1213-1628</t>
  </si>
  <si>
    <t>Editorial Office of Tobacco Science and Technology</t>
  </si>
  <si>
    <t>Tumu Jianzhu yu Huanjing Gongcheng/Journal of Civil, Architectural and Environmental Engineering</t>
  </si>
  <si>
    <t>China National Publication Industry Trading Corporation</t>
  </si>
  <si>
    <t>WIT Transactions on Biomedicine and Health</t>
  </si>
  <si>
    <t>WIT Press</t>
  </si>
  <si>
    <t>WIT Transactions on Engineering Sciences</t>
  </si>
  <si>
    <t>1-877</t>
  </si>
  <si>
    <t>WIT Transactions on Information and Communication Technologies</t>
  </si>
  <si>
    <t xml:space="preserve">17433517 </t>
  </si>
  <si>
    <t>1-2080</t>
  </si>
  <si>
    <t xml:space="preserve">WIT Transactions on Modelling and Simulation </t>
  </si>
  <si>
    <t>1743355X</t>
  </si>
  <si>
    <t>1-1396</t>
  </si>
  <si>
    <t xml:space="preserve">WIT Transactions on The Built Environment </t>
  </si>
  <si>
    <t>1-722</t>
  </si>
  <si>
    <t>World Transactions on Engineering and Technology Education</t>
  </si>
  <si>
    <t>14462257</t>
  </si>
  <si>
    <t>World Institute for Engineering and Technology Education</t>
  </si>
  <si>
    <t>444-567</t>
  </si>
  <si>
    <t>WSEAS Transactions on Applied and Theoretical Mechanics</t>
  </si>
  <si>
    <t>19918747</t>
  </si>
  <si>
    <t>22243429</t>
  </si>
  <si>
    <t>World Scientific and Engineering Academy and Society</t>
  </si>
  <si>
    <t>WSEAS Transactions on Circuits and Systems</t>
  </si>
  <si>
    <t>11092734</t>
  </si>
  <si>
    <t>2224266X</t>
  </si>
  <si>
    <t>1-484</t>
  </si>
  <si>
    <t>WSEAS Transactions on Communications</t>
  </si>
  <si>
    <t>11092742</t>
  </si>
  <si>
    <t>22242864</t>
  </si>
  <si>
    <t>1-671</t>
  </si>
  <si>
    <t>WSEAS Transactions on Computers</t>
  </si>
  <si>
    <t>11092750</t>
  </si>
  <si>
    <t>22242872</t>
  </si>
  <si>
    <t>1-702</t>
  </si>
  <si>
    <t>WSEAS Transactions on Information Science and Applications</t>
  </si>
  <si>
    <t>17900832</t>
  </si>
  <si>
    <t>22243402</t>
  </si>
  <si>
    <t>1-241</t>
  </si>
  <si>
    <t>WSEAS Transactions on Mathematics</t>
  </si>
  <si>
    <t>11092769</t>
  </si>
  <si>
    <t>22242880</t>
  </si>
  <si>
    <t>1-1000</t>
  </si>
  <si>
    <t>WSEAS Transactions on Signal Processing</t>
  </si>
  <si>
    <t>17905052</t>
  </si>
  <si>
    <t>22243488</t>
  </si>
  <si>
    <t>1-525</t>
  </si>
  <si>
    <t>WSEAS Transactions on Systems</t>
  </si>
  <si>
    <t>11092777</t>
  </si>
  <si>
    <t>22242678</t>
  </si>
  <si>
    <t>1-766</t>
  </si>
  <si>
    <t>WSEAS Transactions on Systems and Control</t>
  </si>
  <si>
    <t>19918763</t>
  </si>
  <si>
    <t>22242856</t>
  </si>
  <si>
    <t>1-452</t>
  </si>
  <si>
    <t>Yingyong Kexue Xuebao/Journal of Applied Sciences</t>
  </si>
  <si>
    <t>Shanghai Science and Technology Press</t>
  </si>
  <si>
    <t>559-676</t>
  </si>
  <si>
    <t>Yiyong Shengwu Lixue/Journal of Medical Biomechanics</t>
  </si>
  <si>
    <t>Shanghai Jiaotong University School of Medicine</t>
  </si>
  <si>
    <t>593-702</t>
  </si>
  <si>
    <t>1403-1523</t>
  </si>
  <si>
    <t>Zhongguo Kongjian Kexue Jishu/Chinese Space Science and Technology</t>
  </si>
  <si>
    <t>1000758X</t>
  </si>
  <si>
    <t>Chinese Academy of Space Technology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</si>
</sst>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00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76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76" fontId="0" fillId="0" borderId="1" xfId="0" applyNumberFormat="1" applyFont="1" applyFill="1" applyBorder="1" applyAlignment="1">
      <alignment horizontal="left" vertical="top"/>
    </xf>
    <xf numFmtId="176" fontId="0" fillId="0" borderId="1" xfId="0" applyNumberFormat="1" applyBorder="1" applyAlignment="1">
      <alignment horizontal="left" vertical="top"/>
    </xf>
    <xf numFmtId="176" fontId="0" fillId="0" borderId="1" xfId="0" applyNumberFormat="1" applyFont="1" applyBorder="1" applyAlignment="1">
      <alignment horizontal="left" vertical="top"/>
    </xf>
    <xf numFmtId="176" fontId="3" fillId="0" borderId="1" xfId="42" applyNumberFormat="1" applyBorder="1" applyAlignment="1">
      <alignment horizontal="left" vertical="top"/>
    </xf>
    <xf numFmtId="0" fontId="3" fillId="0" borderId="1" xfId="42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270;&#20070;&#39302;&#32593;&#31449;\&#25346;&#22312;&#20027;&#39029;&#20869;&#23481;&#19968;&#25913;\&#25237;&#31295;&#23548;&#24341;\CPXSourceList_0922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-TERMS&amp;CONDITIONS"/>
      <sheetName val="SERIALS"/>
      <sheetName val="CHINESE JRS on SERIALS LIST"/>
      <sheetName val="DEFINI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4"/>
  <sheetViews>
    <sheetView tabSelected="1" zoomScale="90" zoomScaleNormal="90" topLeftCell="B1" workbookViewId="0">
      <pane ySplit="3" topLeftCell="A52" activePane="bottomLeft" state="frozen"/>
      <selection/>
      <selection pane="bottomLeft" activeCell="A2" sqref="A2:A3"/>
    </sheetView>
  </sheetViews>
  <sheetFormatPr defaultColWidth="9.14166666666667" defaultRowHeight="18" customHeight="1" outlineLevelCol="7"/>
  <cols>
    <col min="1" max="1" width="66.7083333333333" customWidth="1"/>
    <col min="2" max="2" width="11.1416666666667" customWidth="1"/>
    <col min="3" max="3" width="11.425" customWidth="1"/>
    <col min="4" max="4" width="59" customWidth="1"/>
    <col min="5" max="5" width="7.56666666666667" customWidth="1"/>
    <col min="6" max="6" width="10.425" customWidth="1"/>
    <col min="7" max="7" width="13.425" customWidth="1"/>
    <col min="8" max="8" width="19.8583333333333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4" t="s">
        <v>3</v>
      </c>
      <c r="D2" s="2" t="s">
        <v>4</v>
      </c>
      <c r="E2" s="5" t="s">
        <v>5</v>
      </c>
      <c r="F2" s="6"/>
      <c r="G2" s="6"/>
      <c r="H2" s="7"/>
    </row>
    <row r="3" customHeight="1" spans="1:8">
      <c r="A3" s="2"/>
      <c r="B3" s="3"/>
      <c r="C3" s="4"/>
      <c r="D3" s="2"/>
      <c r="E3" s="8" t="s">
        <v>6</v>
      </c>
      <c r="F3" s="8" t="s">
        <v>7</v>
      </c>
      <c r="G3" s="8" t="s">
        <v>8</v>
      </c>
      <c r="H3" s="8" t="s">
        <v>9</v>
      </c>
    </row>
    <row r="4" customHeight="1" spans="1:8">
      <c r="A4" s="9" t="str">
        <f>"Acta Geoscientica Sinica"</f>
        <v>Acta Geoscientica Sinica</v>
      </c>
      <c r="B4" s="10" t="str">
        <f>"10063021"</f>
        <v>10063021</v>
      </c>
      <c r="C4" s="10" t="s">
        <v>10</v>
      </c>
      <c r="D4" s="9" t="s">
        <v>11</v>
      </c>
      <c r="E4" s="11">
        <v>2015</v>
      </c>
      <c r="F4" s="11">
        <v>36</v>
      </c>
      <c r="G4" s="11">
        <v>6</v>
      </c>
      <c r="H4" s="12" t="s">
        <v>12</v>
      </c>
    </row>
    <row r="5" customHeight="1" spans="1:8">
      <c r="A5" s="9" t="str">
        <f>"Acta Tabacaria Sinica"</f>
        <v>Acta Tabacaria Sinica</v>
      </c>
      <c r="B5" s="10" t="str">
        <f>"10045708"</f>
        <v>10045708</v>
      </c>
      <c r="C5" s="10" t="s">
        <v>10</v>
      </c>
      <c r="D5" s="9" t="s">
        <v>13</v>
      </c>
      <c r="E5" s="11">
        <v>2015</v>
      </c>
      <c r="F5" s="11">
        <v>21</v>
      </c>
      <c r="G5" s="11">
        <v>6</v>
      </c>
      <c r="H5" s="12" t="s">
        <v>14</v>
      </c>
    </row>
    <row r="6" customHeight="1" spans="1:8">
      <c r="A6" s="9" t="s">
        <v>15</v>
      </c>
      <c r="B6" s="10">
        <v>20424868</v>
      </c>
      <c r="C6" s="10">
        <v>20424876</v>
      </c>
      <c r="D6" s="9" t="s">
        <v>16</v>
      </c>
      <c r="E6" s="11">
        <v>2015</v>
      </c>
      <c r="F6" s="11">
        <v>9</v>
      </c>
      <c r="G6" s="11">
        <v>12</v>
      </c>
      <c r="H6" s="12" t="s">
        <v>17</v>
      </c>
    </row>
    <row r="7" customHeight="1" spans="1:8">
      <c r="A7" s="9" t="s">
        <v>18</v>
      </c>
      <c r="B7" s="10" t="s">
        <v>19</v>
      </c>
      <c r="C7" s="10" t="s">
        <v>20</v>
      </c>
      <c r="D7" s="9" t="s">
        <v>21</v>
      </c>
      <c r="E7" s="11">
        <v>2014</v>
      </c>
      <c r="F7" s="11">
        <v>1059</v>
      </c>
      <c r="G7" s="11" t="s">
        <v>22</v>
      </c>
      <c r="H7" s="12" t="s">
        <v>23</v>
      </c>
    </row>
    <row r="8" customHeight="1" spans="1:8">
      <c r="A8" s="13" t="s">
        <v>24</v>
      </c>
      <c r="B8" s="14">
        <v>19763700</v>
      </c>
      <c r="C8" s="15">
        <v>22339345</v>
      </c>
      <c r="D8" s="16" t="s">
        <v>25</v>
      </c>
      <c r="E8" s="16">
        <v>2012</v>
      </c>
      <c r="F8" s="16">
        <v>4</v>
      </c>
      <c r="G8" s="16">
        <v>23</v>
      </c>
      <c r="H8" s="16" t="s">
        <v>26</v>
      </c>
    </row>
    <row r="9" customHeight="1" spans="1:8">
      <c r="A9" s="9" t="s">
        <v>27</v>
      </c>
      <c r="B9" s="10">
        <v>12585769</v>
      </c>
      <c r="C9" s="10" t="s">
        <v>10</v>
      </c>
      <c r="D9" s="9" t="s">
        <v>28</v>
      </c>
      <c r="E9" s="11">
        <v>2017</v>
      </c>
      <c r="F9" s="11">
        <v>54</v>
      </c>
      <c r="G9" s="11">
        <v>2</v>
      </c>
      <c r="H9" s="12" t="s">
        <v>29</v>
      </c>
    </row>
    <row r="10" customHeight="1" spans="1:8">
      <c r="A10" s="9" t="s">
        <v>30</v>
      </c>
      <c r="B10" s="10">
        <v>12404543</v>
      </c>
      <c r="C10" s="10" t="s">
        <v>10</v>
      </c>
      <c r="D10" s="9" t="s">
        <v>28</v>
      </c>
      <c r="E10" s="11">
        <v>2017</v>
      </c>
      <c r="F10" s="11">
        <v>60</v>
      </c>
      <c r="G10" s="11">
        <v>2</v>
      </c>
      <c r="H10" s="12" t="s">
        <v>31</v>
      </c>
    </row>
    <row r="11" customHeight="1" spans="1:8">
      <c r="A11" s="9" t="s">
        <v>32</v>
      </c>
      <c r="B11" s="10">
        <v>12404535</v>
      </c>
      <c r="C11" s="10" t="s">
        <v>10</v>
      </c>
      <c r="D11" s="9" t="s">
        <v>28</v>
      </c>
      <c r="E11" s="11">
        <v>2017</v>
      </c>
      <c r="F11" s="11">
        <v>72</v>
      </c>
      <c r="G11" s="11">
        <v>2</v>
      </c>
      <c r="H11" s="12" t="s">
        <v>33</v>
      </c>
    </row>
    <row r="12" customHeight="1" spans="1:8">
      <c r="A12" s="9" t="s">
        <v>34</v>
      </c>
      <c r="B12" s="10">
        <v>17226996</v>
      </c>
      <c r="C12" s="10" t="s">
        <v>10</v>
      </c>
      <c r="D12" s="9" t="s">
        <v>35</v>
      </c>
      <c r="E12" s="11">
        <v>2017</v>
      </c>
      <c r="F12" s="11">
        <v>28</v>
      </c>
      <c r="G12" s="11">
        <v>6</v>
      </c>
      <c r="H12" s="12" t="s">
        <v>36</v>
      </c>
    </row>
    <row r="13" customHeight="1" spans="1:8">
      <c r="A13" s="11" t="s">
        <v>37</v>
      </c>
      <c r="B13" s="10">
        <v>15574571</v>
      </c>
      <c r="C13" s="10" t="s">
        <v>38</v>
      </c>
      <c r="D13" s="11" t="s">
        <v>39</v>
      </c>
      <c r="E13" s="12" t="s">
        <v>40</v>
      </c>
      <c r="F13" s="12" t="s">
        <v>41</v>
      </c>
      <c r="G13" s="12" t="s">
        <v>42</v>
      </c>
      <c r="H13" s="12" t="s">
        <v>43</v>
      </c>
    </row>
    <row r="14" customHeight="1" spans="1:8">
      <c r="A14" s="9" t="s">
        <v>44</v>
      </c>
      <c r="B14" s="10" t="s">
        <v>45</v>
      </c>
      <c r="C14" s="10" t="s">
        <v>46</v>
      </c>
      <c r="D14" s="9" t="s">
        <v>21</v>
      </c>
      <c r="E14" s="11">
        <v>2014</v>
      </c>
      <c r="F14" s="11">
        <v>694</v>
      </c>
      <c r="G14" s="11" t="s">
        <v>22</v>
      </c>
      <c r="H14" s="12" t="s">
        <v>47</v>
      </c>
    </row>
    <row r="15" customHeight="1" spans="1:8">
      <c r="A15" s="13" t="s">
        <v>48</v>
      </c>
      <c r="B15" s="14">
        <v>2540037</v>
      </c>
      <c r="C15" s="15" t="s">
        <v>10</v>
      </c>
      <c r="D15" s="16" t="s">
        <v>49</v>
      </c>
      <c r="E15" s="16">
        <v>2012</v>
      </c>
      <c r="F15" s="16">
        <v>38</v>
      </c>
      <c r="G15" s="16">
        <v>12</v>
      </c>
      <c r="H15" s="16" t="s">
        <v>50</v>
      </c>
    </row>
    <row r="16" customHeight="1" spans="1:8">
      <c r="A16" s="13" t="s">
        <v>51</v>
      </c>
      <c r="B16" s="14" t="s">
        <v>52</v>
      </c>
      <c r="C16" s="14">
        <v>16822978</v>
      </c>
      <c r="D16" s="9" t="s">
        <v>53</v>
      </c>
      <c r="E16" s="16">
        <v>2018</v>
      </c>
      <c r="F16" s="16">
        <v>17</v>
      </c>
      <c r="G16" s="16">
        <v>3</v>
      </c>
      <c r="H16" s="17" t="s">
        <v>54</v>
      </c>
    </row>
    <row r="17" customHeight="1" spans="1:8">
      <c r="A17" s="9" t="s">
        <v>55</v>
      </c>
      <c r="B17" s="10" t="s">
        <v>56</v>
      </c>
      <c r="C17" s="10" t="s">
        <v>10</v>
      </c>
      <c r="D17" s="9" t="s">
        <v>57</v>
      </c>
      <c r="E17" s="11">
        <v>2017</v>
      </c>
      <c r="F17" s="11">
        <v>55</v>
      </c>
      <c r="G17" s="11">
        <v>20</v>
      </c>
      <c r="H17" s="12" t="s">
        <v>58</v>
      </c>
    </row>
    <row r="18" customHeight="1" spans="1:8">
      <c r="A18" s="9" t="s">
        <v>59</v>
      </c>
      <c r="B18" s="10" t="s">
        <v>60</v>
      </c>
      <c r="C18" s="10" t="s">
        <v>10</v>
      </c>
      <c r="D18" s="9" t="s">
        <v>61</v>
      </c>
      <c r="E18" s="11">
        <v>2011</v>
      </c>
      <c r="F18" s="11">
        <v>41</v>
      </c>
      <c r="G18" s="11">
        <v>2</v>
      </c>
      <c r="H18" s="12" t="s">
        <v>62</v>
      </c>
    </row>
    <row r="19" customHeight="1" spans="1:8">
      <c r="A19" s="11" t="s">
        <v>63</v>
      </c>
      <c r="B19" s="10">
        <v>10050299</v>
      </c>
      <c r="C19" s="11" t="s">
        <v>10</v>
      </c>
      <c r="D19" s="18" t="s">
        <v>64</v>
      </c>
      <c r="E19" s="18">
        <v>2012</v>
      </c>
      <c r="F19" s="18">
        <v>20</v>
      </c>
      <c r="G19" s="18">
        <v>6</v>
      </c>
      <c r="H19" s="18" t="s">
        <v>65</v>
      </c>
    </row>
    <row r="20" customHeight="1" spans="1:8">
      <c r="A20" s="9" t="str">
        <f>"Cailiao Rechuli Xuebao/Transactions of Materials and Heat Treatment"</f>
        <v>Cailiao Rechuli Xuebao/Transactions of Materials and Heat Treatment</v>
      </c>
      <c r="B20" s="10" t="str">
        <f>"10096264"</f>
        <v>10096264</v>
      </c>
      <c r="C20" s="10" t="s">
        <v>10</v>
      </c>
      <c r="D20" s="9" t="s">
        <v>66</v>
      </c>
      <c r="E20" s="11">
        <v>2015</v>
      </c>
      <c r="F20" s="11">
        <v>36</v>
      </c>
      <c r="G20" s="11">
        <v>12</v>
      </c>
      <c r="H20" s="12" t="s">
        <v>67</v>
      </c>
    </row>
    <row r="21" customHeight="1" spans="1:8">
      <c r="A21" s="11" t="s">
        <v>68</v>
      </c>
      <c r="B21" s="10" t="s">
        <v>69</v>
      </c>
      <c r="C21" s="10" t="s">
        <v>10</v>
      </c>
      <c r="D21" s="11" t="s">
        <v>70</v>
      </c>
      <c r="E21" s="12" t="s">
        <v>40</v>
      </c>
      <c r="F21" s="12" t="s">
        <v>71</v>
      </c>
      <c r="G21" s="12" t="s">
        <v>72</v>
      </c>
      <c r="H21" s="12" t="s">
        <v>73</v>
      </c>
    </row>
    <row r="22" customHeight="1" spans="1:8">
      <c r="A22" s="11" t="str">
        <f>"Chang'an Daxue Xuebao (Ziran Kexue Ban)/Journal of Chang'an University (Natural Science Edition)"</f>
        <v>Chang'an Daxue Xuebao (Ziran Kexue Ban)/Journal of Chang'an University (Natural Science Edition)</v>
      </c>
      <c r="B22" s="10" t="str">
        <f>"16718879"</f>
        <v>16718879</v>
      </c>
      <c r="C22" s="10" t="s">
        <v>10</v>
      </c>
      <c r="D22" s="11" t="s">
        <v>74</v>
      </c>
      <c r="E22" s="11">
        <v>2015</v>
      </c>
      <c r="F22" s="11">
        <v>35</v>
      </c>
      <c r="G22" s="11">
        <v>6</v>
      </c>
      <c r="H22" s="12" t="s">
        <v>75</v>
      </c>
    </row>
    <row r="23" customHeight="1" spans="1:8">
      <c r="A23" s="13" t="s">
        <v>76</v>
      </c>
      <c r="B23" s="14" t="s">
        <v>10</v>
      </c>
      <c r="C23" s="14">
        <v>22839216</v>
      </c>
      <c r="D23" s="9" t="s">
        <v>77</v>
      </c>
      <c r="E23" s="16">
        <v>2018</v>
      </c>
      <c r="F23" s="16">
        <v>70</v>
      </c>
      <c r="G23" s="16" t="s">
        <v>78</v>
      </c>
      <c r="H23" s="17" t="s">
        <v>79</v>
      </c>
    </row>
    <row r="24" customHeight="1" spans="1:8">
      <c r="A24" s="9" t="str">
        <f>"Chemistry and Industry of Forest Products"</f>
        <v>Chemistry and Industry of Forest Products</v>
      </c>
      <c r="B24" s="10" t="str">
        <f>"02532417"</f>
        <v>02532417</v>
      </c>
      <c r="C24" s="10" t="s">
        <v>10</v>
      </c>
      <c r="D24" s="9" t="s">
        <v>80</v>
      </c>
      <c r="E24" s="11">
        <v>2015</v>
      </c>
      <c r="F24" s="11">
        <v>35</v>
      </c>
      <c r="G24" s="11">
        <v>6</v>
      </c>
      <c r="H24" s="12" t="s">
        <v>81</v>
      </c>
    </row>
    <row r="25" customHeight="1" spans="1:8">
      <c r="A25" s="9" t="str">
        <f>"China Welding (English Edition)"</f>
        <v>China Welding (English Edition)</v>
      </c>
      <c r="B25" s="10" t="str">
        <f>"10045341"</f>
        <v>10045341</v>
      </c>
      <c r="C25" s="10" t="s">
        <v>10</v>
      </c>
      <c r="D25" s="9" t="s">
        <v>82</v>
      </c>
      <c r="E25" s="11">
        <v>2015</v>
      </c>
      <c r="F25" s="11">
        <v>24</v>
      </c>
      <c r="G25" s="11">
        <v>4</v>
      </c>
      <c r="H25" s="12" t="s">
        <v>83</v>
      </c>
    </row>
    <row r="26" customHeight="1" spans="1:8">
      <c r="A26" s="9" t="str">
        <f>"Chinese Rare Earths"</f>
        <v>Chinese Rare Earths</v>
      </c>
      <c r="B26" s="10" t="str">
        <f>"10040277"</f>
        <v>10040277</v>
      </c>
      <c r="C26" s="10" t="s">
        <v>10</v>
      </c>
      <c r="D26" s="9" t="s">
        <v>84</v>
      </c>
      <c r="E26" s="11">
        <v>2015</v>
      </c>
      <c r="F26" s="11">
        <v>36</v>
      </c>
      <c r="G26" s="11">
        <v>6</v>
      </c>
      <c r="H26" s="12" t="s">
        <v>85</v>
      </c>
    </row>
    <row r="27" customHeight="1" spans="1:8">
      <c r="A27" s="15" t="s">
        <v>86</v>
      </c>
      <c r="B27" s="14" t="s">
        <v>87</v>
      </c>
      <c r="C27" s="15" t="s">
        <v>10</v>
      </c>
      <c r="D27" s="16" t="s">
        <v>88</v>
      </c>
      <c r="E27" s="16">
        <v>2012</v>
      </c>
      <c r="F27" s="16">
        <v>35</v>
      </c>
      <c r="G27" s="16">
        <v>12</v>
      </c>
      <c r="H27" s="16" t="s">
        <v>81</v>
      </c>
    </row>
    <row r="28" customHeight="1" spans="1:8">
      <c r="A28" s="9" t="str">
        <f>"Complex Systems and Complexity Science"</f>
        <v>Complex Systems and Complexity Science</v>
      </c>
      <c r="B28" s="10" t="str">
        <f>"16723813"</f>
        <v>16723813</v>
      </c>
      <c r="C28" s="10" t="s">
        <v>10</v>
      </c>
      <c r="D28" s="9" t="s">
        <v>89</v>
      </c>
      <c r="E28" s="11">
        <v>2015</v>
      </c>
      <c r="F28" s="11">
        <v>12</v>
      </c>
      <c r="G28" s="11">
        <v>4</v>
      </c>
      <c r="H28" s="12" t="s">
        <v>90</v>
      </c>
    </row>
    <row r="29" customHeight="1" spans="1:8">
      <c r="A29" s="11" t="s">
        <v>91</v>
      </c>
      <c r="B29" s="10" t="str">
        <f>"13119702"</f>
        <v>13119702</v>
      </c>
      <c r="C29" s="10" t="str">
        <f>"13144081"</f>
        <v>13144081</v>
      </c>
      <c r="D29" s="9" t="s">
        <v>92</v>
      </c>
      <c r="E29" s="12" t="s">
        <v>40</v>
      </c>
      <c r="F29" s="12" t="s">
        <v>93</v>
      </c>
      <c r="G29" s="12" t="s">
        <v>42</v>
      </c>
      <c r="H29" s="12" t="s">
        <v>94</v>
      </c>
    </row>
    <row r="30" customHeight="1" spans="1:8">
      <c r="A30" s="15" t="s">
        <v>95</v>
      </c>
      <c r="B30" s="14">
        <v>10008608</v>
      </c>
      <c r="C30" s="15" t="s">
        <v>10</v>
      </c>
      <c r="D30" s="16" t="s">
        <v>96</v>
      </c>
      <c r="E30" s="16">
        <v>2012</v>
      </c>
      <c r="F30" s="16">
        <v>52</v>
      </c>
      <c r="G30" s="16">
        <v>6</v>
      </c>
      <c r="H30" s="16" t="s">
        <v>97</v>
      </c>
    </row>
    <row r="31" customHeight="1" spans="1:8">
      <c r="A31" s="11" t="s">
        <v>98</v>
      </c>
      <c r="B31" s="10" t="s">
        <v>99</v>
      </c>
      <c r="C31" s="11" t="s">
        <v>10</v>
      </c>
      <c r="D31" s="18" t="s">
        <v>100</v>
      </c>
      <c r="E31" s="18">
        <v>2012</v>
      </c>
      <c r="F31" s="18">
        <v>24</v>
      </c>
      <c r="G31" s="18">
        <v>4</v>
      </c>
      <c r="H31" s="18" t="s">
        <v>101</v>
      </c>
    </row>
    <row r="32" customHeight="1" spans="1:8">
      <c r="A32" s="9" t="str">
        <f>"Dianbo Kexue Xuebao/Chinese Journal of Radio Science"</f>
        <v>Dianbo Kexue Xuebao/Chinese Journal of Radio Science</v>
      </c>
      <c r="B32" s="10" t="str">
        <f>"10050388"</f>
        <v>10050388</v>
      </c>
      <c r="C32" s="10" t="s">
        <v>10</v>
      </c>
      <c r="D32" s="9" t="s">
        <v>102</v>
      </c>
      <c r="E32" s="11">
        <v>2015</v>
      </c>
      <c r="F32" s="11">
        <v>30</v>
      </c>
      <c r="G32" s="11">
        <v>6</v>
      </c>
      <c r="H32" s="12" t="s">
        <v>103</v>
      </c>
    </row>
    <row r="33" customHeight="1" spans="1:8">
      <c r="A33" s="11" t="s">
        <v>104</v>
      </c>
      <c r="B33" s="10">
        <v>16743415</v>
      </c>
      <c r="C33" s="11" t="s">
        <v>10</v>
      </c>
      <c r="D33" s="18" t="s">
        <v>105</v>
      </c>
      <c r="E33" s="18">
        <v>2012</v>
      </c>
      <c r="F33" s="18">
        <v>40</v>
      </c>
      <c r="G33" s="18">
        <v>24</v>
      </c>
      <c r="H33" s="18" t="s">
        <v>106</v>
      </c>
    </row>
    <row r="34" customHeight="1" spans="1:8">
      <c r="A34" s="11" t="s">
        <v>107</v>
      </c>
      <c r="B34" s="10" t="s">
        <v>10</v>
      </c>
      <c r="C34" s="10" t="s">
        <v>108</v>
      </c>
      <c r="D34" s="11" t="s">
        <v>109</v>
      </c>
      <c r="E34" s="12" t="s">
        <v>40</v>
      </c>
      <c r="F34" s="12" t="s">
        <v>110</v>
      </c>
      <c r="G34" s="12" t="s">
        <v>111</v>
      </c>
      <c r="H34" s="12" t="s">
        <v>112</v>
      </c>
    </row>
    <row r="35" customHeight="1" spans="1:8">
      <c r="A35" s="11" t="s">
        <v>113</v>
      </c>
      <c r="B35" s="10" t="s">
        <v>114</v>
      </c>
      <c r="C35" s="10" t="s">
        <v>115</v>
      </c>
      <c r="D35" s="11" t="s">
        <v>116</v>
      </c>
      <c r="E35" s="12" t="s">
        <v>40</v>
      </c>
      <c r="F35" s="12" t="s">
        <v>117</v>
      </c>
      <c r="G35" s="12" t="s">
        <v>118</v>
      </c>
      <c r="H35" s="12" t="s">
        <v>119</v>
      </c>
    </row>
    <row r="36" customHeight="1" spans="1:8">
      <c r="A36" s="9" t="str">
        <f>"Fenmo Yejin Cailiao Kexue yu Gongcheng/Materials Science and Engineering of Powder Metallurgy"</f>
        <v>Fenmo Yejin Cailiao Kexue yu Gongcheng/Materials Science and Engineering of Powder Metallurgy</v>
      </c>
      <c r="B36" s="10" t="str">
        <f>"16730224"</f>
        <v>16730224</v>
      </c>
      <c r="C36" s="10" t="s">
        <v>10</v>
      </c>
      <c r="D36" s="9" t="s">
        <v>120</v>
      </c>
      <c r="E36" s="11">
        <v>2015</v>
      </c>
      <c r="F36" s="11">
        <v>20</v>
      </c>
      <c r="G36" s="11">
        <v>6</v>
      </c>
      <c r="H36" s="12" t="s">
        <v>121</v>
      </c>
    </row>
    <row r="37" customHeight="1" spans="1:8">
      <c r="A37" s="13" t="s">
        <v>122</v>
      </c>
      <c r="B37" s="14">
        <v>11225157</v>
      </c>
      <c r="C37" s="14" t="s">
        <v>10</v>
      </c>
      <c r="D37" s="9" t="s">
        <v>123</v>
      </c>
      <c r="E37" s="16">
        <v>2017</v>
      </c>
      <c r="F37" s="16">
        <v>65</v>
      </c>
      <c r="G37" s="16" t="s">
        <v>78</v>
      </c>
      <c r="H37" s="17" t="s">
        <v>124</v>
      </c>
    </row>
    <row r="38" customHeight="1" spans="1:8">
      <c r="A38" s="11" t="s">
        <v>125</v>
      </c>
      <c r="B38" s="10">
        <v>10020470</v>
      </c>
      <c r="C38" s="11" t="s">
        <v>10</v>
      </c>
      <c r="D38" s="18" t="s">
        <v>126</v>
      </c>
      <c r="E38" s="18">
        <v>2012</v>
      </c>
      <c r="F38" s="18">
        <v>22</v>
      </c>
      <c r="G38" s="18">
        <v>12</v>
      </c>
      <c r="H38" s="18" t="s">
        <v>127</v>
      </c>
    </row>
    <row r="39" customHeight="1" spans="1:8">
      <c r="A39" s="13" t="s">
        <v>128</v>
      </c>
      <c r="B39" s="14">
        <v>10005773</v>
      </c>
      <c r="C39" s="15" t="s">
        <v>10</v>
      </c>
      <c r="D39" s="16" t="s">
        <v>129</v>
      </c>
      <c r="E39" s="16">
        <v>2012</v>
      </c>
      <c r="F39" s="16">
        <v>26</v>
      </c>
      <c r="G39" s="16">
        <v>6</v>
      </c>
      <c r="H39" s="16" t="s">
        <v>130</v>
      </c>
    </row>
    <row r="40" customHeight="1" spans="1:8">
      <c r="A40" s="9" t="str">
        <f>"Geophysical Prospecting for Petroleum"</f>
        <v>Geophysical Prospecting for Petroleum</v>
      </c>
      <c r="B40" s="10" t="str">
        <f>"10001441"</f>
        <v>10001441</v>
      </c>
      <c r="C40" s="10" t="s">
        <v>10</v>
      </c>
      <c r="D40" s="9" t="s">
        <v>11</v>
      </c>
      <c r="E40" s="11">
        <v>2015</v>
      </c>
      <c r="F40" s="11">
        <v>54</v>
      </c>
      <c r="G40" s="11">
        <v>6</v>
      </c>
      <c r="H40" s="12" t="s">
        <v>131</v>
      </c>
    </row>
    <row r="41" customHeight="1" spans="1:8">
      <c r="A41" s="9" t="str">
        <f>"Gongneng Cailiao/Journal of Functional Materials"</f>
        <v>Gongneng Cailiao/Journal of Functional Materials</v>
      </c>
      <c r="B41" s="10" t="str">
        <f>"10019731"</f>
        <v>10019731</v>
      </c>
      <c r="C41" s="10" t="s">
        <v>10</v>
      </c>
      <c r="D41" s="9" t="s">
        <v>132</v>
      </c>
      <c r="E41" s="11">
        <v>2015</v>
      </c>
      <c r="F41" s="11">
        <v>46</v>
      </c>
      <c r="G41" s="11">
        <v>24</v>
      </c>
      <c r="H41" s="12" t="s">
        <v>133</v>
      </c>
    </row>
    <row r="42" customHeight="1" spans="1:8">
      <c r="A42" s="9" t="str">
        <f>"Guangdianzi Jiguang/Journal of Optoelectronics Laser"</f>
        <v>Guangdianzi Jiguang/Journal of Optoelectronics Laser</v>
      </c>
      <c r="B42" s="10" t="str">
        <f>"10050086"</f>
        <v>10050086</v>
      </c>
      <c r="C42" s="10" t="s">
        <v>10</v>
      </c>
      <c r="D42" s="9" t="s">
        <v>134</v>
      </c>
      <c r="E42" s="11">
        <v>2015</v>
      </c>
      <c r="F42" s="11">
        <v>26</v>
      </c>
      <c r="G42" s="11">
        <v>12</v>
      </c>
      <c r="H42" s="12" t="s">
        <v>135</v>
      </c>
    </row>
    <row r="43" customHeight="1" spans="1:8">
      <c r="A43" s="19" t="s">
        <v>136</v>
      </c>
      <c r="B43" s="20" t="str">
        <f>"01761625"</f>
        <v>01761625</v>
      </c>
      <c r="C43" s="20" t="s">
        <v>10</v>
      </c>
      <c r="D43" s="19" t="s">
        <v>137</v>
      </c>
      <c r="E43" s="11">
        <v>2016</v>
      </c>
      <c r="F43" s="11">
        <v>69</v>
      </c>
      <c r="G43" s="11">
        <v>12</v>
      </c>
      <c r="H43" s="12" t="s">
        <v>138</v>
      </c>
    </row>
    <row r="44" customHeight="1" spans="1:8">
      <c r="A44" s="9" t="str">
        <f>"Guti Huojian Jishu/Journal of Solid Rocket Technology"</f>
        <v>Guti Huojian Jishu/Journal of Solid Rocket Technology</v>
      </c>
      <c r="B44" s="10" t="str">
        <f>"10062793"</f>
        <v>10062793</v>
      </c>
      <c r="C44" s="10" t="s">
        <v>10</v>
      </c>
      <c r="D44" s="9" t="s">
        <v>139</v>
      </c>
      <c r="E44" s="11">
        <v>2015</v>
      </c>
      <c r="F44" s="11">
        <v>38</v>
      </c>
      <c r="G44" s="11">
        <v>6</v>
      </c>
      <c r="H44" s="12" t="s">
        <v>140</v>
      </c>
    </row>
    <row r="45" customHeight="1" spans="1:8">
      <c r="A45" s="11" t="s">
        <v>141</v>
      </c>
      <c r="B45" s="10">
        <v>2547805</v>
      </c>
      <c r="C45" s="11" t="s">
        <v>10</v>
      </c>
      <c r="D45" s="18" t="s">
        <v>142</v>
      </c>
      <c r="E45" s="18">
        <v>2012</v>
      </c>
      <c r="F45" s="18">
        <v>33</v>
      </c>
      <c r="G45" s="18">
        <v>6</v>
      </c>
      <c r="H45" s="18" t="s">
        <v>143</v>
      </c>
    </row>
    <row r="46" customHeight="1" spans="1:8">
      <c r="A46" s="13" t="s">
        <v>144</v>
      </c>
      <c r="B46" s="14">
        <v>10055053</v>
      </c>
      <c r="C46" s="15" t="s">
        <v>10</v>
      </c>
      <c r="D46" s="16" t="s">
        <v>145</v>
      </c>
      <c r="E46" s="16">
        <v>2012</v>
      </c>
      <c r="F46" s="16">
        <v>32</v>
      </c>
      <c r="G46" s="16">
        <v>6</v>
      </c>
      <c r="H46" s="16" t="s">
        <v>146</v>
      </c>
    </row>
    <row r="47" customHeight="1" spans="1:8">
      <c r="A47" s="9" t="s">
        <v>147</v>
      </c>
      <c r="B47" s="10">
        <v>13896911</v>
      </c>
      <c r="C47" s="10">
        <v>24682438</v>
      </c>
      <c r="D47" s="9" t="s">
        <v>148</v>
      </c>
      <c r="E47" s="11">
        <v>2017</v>
      </c>
      <c r="F47" s="11">
        <v>39</v>
      </c>
      <c r="G47" s="11">
        <v>2</v>
      </c>
      <c r="H47" s="12" t="s">
        <v>149</v>
      </c>
    </row>
    <row r="48" customHeight="1" spans="1:8">
      <c r="A48" s="11" t="s">
        <v>150</v>
      </c>
      <c r="B48" s="10" t="s">
        <v>151</v>
      </c>
      <c r="C48" s="10" t="s">
        <v>10</v>
      </c>
      <c r="D48" s="11" t="s">
        <v>152</v>
      </c>
      <c r="E48" s="12" t="s">
        <v>40</v>
      </c>
      <c r="F48" s="12" t="s">
        <v>153</v>
      </c>
      <c r="G48" s="12" t="s">
        <v>154</v>
      </c>
      <c r="H48" s="12" t="s">
        <v>155</v>
      </c>
    </row>
    <row r="49" customHeight="1" spans="1:8">
      <c r="A49" s="11" t="s">
        <v>156</v>
      </c>
      <c r="B49" s="10">
        <v>21852766</v>
      </c>
      <c r="C49" s="10" t="s">
        <v>10</v>
      </c>
      <c r="D49" s="11" t="s">
        <v>152</v>
      </c>
      <c r="E49" s="12" t="s">
        <v>40</v>
      </c>
      <c r="F49" s="12" t="s">
        <v>157</v>
      </c>
      <c r="G49" s="12" t="s">
        <v>154</v>
      </c>
      <c r="H49" s="12" t="s">
        <v>158</v>
      </c>
    </row>
    <row r="50" customHeight="1" spans="1:8">
      <c r="A50" s="11" t="s">
        <v>159</v>
      </c>
      <c r="B50" s="10" t="s">
        <v>160</v>
      </c>
      <c r="C50" s="10" t="s">
        <v>161</v>
      </c>
      <c r="D50" s="11" t="s">
        <v>162</v>
      </c>
      <c r="E50" s="12" t="s">
        <v>40</v>
      </c>
      <c r="F50" s="12" t="s">
        <v>42</v>
      </c>
      <c r="G50" s="12" t="s">
        <v>163</v>
      </c>
      <c r="H50" s="12" t="s">
        <v>164</v>
      </c>
    </row>
    <row r="51" customHeight="1" spans="1:8">
      <c r="A51" s="13" t="s">
        <v>165</v>
      </c>
      <c r="B51" s="14">
        <v>20058039</v>
      </c>
      <c r="C51" s="15">
        <v>22339337</v>
      </c>
      <c r="D51" s="16" t="s">
        <v>25</v>
      </c>
      <c r="E51" s="16">
        <v>2012</v>
      </c>
      <c r="F51" s="16">
        <v>4</v>
      </c>
      <c r="G51" s="16">
        <v>23</v>
      </c>
      <c r="H51" s="16" t="s">
        <v>166</v>
      </c>
    </row>
    <row r="52" customHeight="1" spans="1:8">
      <c r="A52" s="9" t="str">
        <f>"International Journal of Agricultural and Biological Engineering"</f>
        <v>International Journal of Agricultural and Biological Engineering</v>
      </c>
      <c r="B52" s="10" t="str">
        <f>"19346344"</f>
        <v>19346344</v>
      </c>
      <c r="C52" s="10" t="str">
        <f>"19346352"</f>
        <v>19346352</v>
      </c>
      <c r="D52" s="9" t="s">
        <v>167</v>
      </c>
      <c r="E52" s="11">
        <v>2015</v>
      </c>
      <c r="F52" s="11">
        <v>8</v>
      </c>
      <c r="G52" s="11">
        <v>6</v>
      </c>
      <c r="H52" s="12" t="s">
        <v>168</v>
      </c>
    </row>
    <row r="53" customHeight="1" spans="1:8">
      <c r="A53" s="9" t="s">
        <v>169</v>
      </c>
      <c r="B53" s="10">
        <v>15480631</v>
      </c>
      <c r="C53" s="10" t="s">
        <v>170</v>
      </c>
      <c r="D53" s="9" t="s">
        <v>171</v>
      </c>
      <c r="E53" s="11">
        <v>2017</v>
      </c>
      <c r="F53" s="11">
        <v>13</v>
      </c>
      <c r="G53" s="11">
        <v>2</v>
      </c>
      <c r="H53" s="12" t="s">
        <v>172</v>
      </c>
    </row>
    <row r="54" customHeight="1" spans="1:8">
      <c r="A54" s="13" t="s">
        <v>173</v>
      </c>
      <c r="B54" s="21" t="s">
        <v>174</v>
      </c>
      <c r="C54" s="16" t="s">
        <v>175</v>
      </c>
      <c r="D54" s="16" t="s">
        <v>176</v>
      </c>
      <c r="E54" s="16">
        <v>2012</v>
      </c>
      <c r="F54" s="16">
        <v>9</v>
      </c>
      <c r="G54" s="17" t="s">
        <v>177</v>
      </c>
      <c r="H54" s="16" t="s">
        <v>178</v>
      </c>
    </row>
    <row r="55" customHeight="1" spans="1:8">
      <c r="A55" s="11" t="s">
        <v>179</v>
      </c>
      <c r="B55" s="10">
        <v>20054297</v>
      </c>
      <c r="C55" s="10" t="s">
        <v>10</v>
      </c>
      <c r="D55" s="11" t="s">
        <v>180</v>
      </c>
      <c r="E55" s="12" t="s">
        <v>40</v>
      </c>
      <c r="F55" s="12" t="s">
        <v>181</v>
      </c>
      <c r="G55" s="12" t="s">
        <v>154</v>
      </c>
      <c r="H55" s="12" t="s">
        <v>182</v>
      </c>
    </row>
    <row r="56" customHeight="1" spans="1:8">
      <c r="A56" s="11" t="s">
        <v>183</v>
      </c>
      <c r="B56" s="10">
        <v>20054270</v>
      </c>
      <c r="C56" s="10" t="s">
        <v>10</v>
      </c>
      <c r="D56" s="11" t="s">
        <v>180</v>
      </c>
      <c r="E56" s="12" t="s">
        <v>40</v>
      </c>
      <c r="F56" s="12" t="s">
        <v>181</v>
      </c>
      <c r="G56" s="12" t="s">
        <v>154</v>
      </c>
      <c r="H56" s="12" t="s">
        <v>184</v>
      </c>
    </row>
    <row r="57" customHeight="1" spans="1:8">
      <c r="A57" s="13" t="s">
        <v>185</v>
      </c>
      <c r="B57" s="14">
        <v>19759339</v>
      </c>
      <c r="C57" s="15">
        <v>22339310</v>
      </c>
      <c r="D57" s="16" t="s">
        <v>25</v>
      </c>
      <c r="E57" s="16">
        <v>2012</v>
      </c>
      <c r="F57" s="16">
        <v>6</v>
      </c>
      <c r="G57" s="16">
        <v>23</v>
      </c>
      <c r="H57" s="16" t="s">
        <v>186</v>
      </c>
    </row>
    <row r="58" customHeight="1" spans="1:8">
      <c r="A58" s="9" t="s">
        <v>187</v>
      </c>
      <c r="B58" s="10">
        <v>19379633</v>
      </c>
      <c r="C58" s="10">
        <v>19379641</v>
      </c>
      <c r="D58" s="9" t="s">
        <v>171</v>
      </c>
      <c r="E58" s="11">
        <v>2017</v>
      </c>
      <c r="F58" s="11">
        <v>9</v>
      </c>
      <c r="G58" s="11">
        <v>2</v>
      </c>
      <c r="H58" s="12" t="s">
        <v>188</v>
      </c>
    </row>
    <row r="59" customHeight="1" spans="1:8">
      <c r="A59" s="11" t="s">
        <v>189</v>
      </c>
      <c r="B59" s="10" t="s">
        <v>190</v>
      </c>
      <c r="C59" s="10" t="s">
        <v>10</v>
      </c>
      <c r="D59" s="11" t="s">
        <v>191</v>
      </c>
      <c r="E59" s="12" t="s">
        <v>40</v>
      </c>
      <c r="F59" s="12" t="s">
        <v>192</v>
      </c>
      <c r="G59" s="12" t="s">
        <v>193</v>
      </c>
      <c r="H59" s="12" t="s">
        <v>194</v>
      </c>
    </row>
    <row r="60" customHeight="1" spans="1:8">
      <c r="A60" s="11" t="s">
        <v>195</v>
      </c>
      <c r="B60" s="10">
        <v>22337857</v>
      </c>
      <c r="C60" s="10" t="s">
        <v>10</v>
      </c>
      <c r="D60" s="11" t="s">
        <v>180</v>
      </c>
      <c r="E60" s="12" t="s">
        <v>40</v>
      </c>
      <c r="F60" s="12" t="s">
        <v>181</v>
      </c>
      <c r="G60" s="12" t="s">
        <v>154</v>
      </c>
      <c r="H60" s="12" t="s">
        <v>196</v>
      </c>
    </row>
    <row r="61" customHeight="1" spans="1:8">
      <c r="A61" s="11" t="s">
        <v>197</v>
      </c>
      <c r="B61" s="10">
        <v>20054262</v>
      </c>
      <c r="C61" s="10" t="s">
        <v>10</v>
      </c>
      <c r="D61" s="11" t="s">
        <v>180</v>
      </c>
      <c r="E61" s="12" t="s">
        <v>40</v>
      </c>
      <c r="F61" s="12" t="s">
        <v>181</v>
      </c>
      <c r="G61" s="12" t="s">
        <v>154</v>
      </c>
      <c r="H61" s="12" t="s">
        <v>198</v>
      </c>
    </row>
    <row r="62" customHeight="1" spans="1:8">
      <c r="A62" s="13" t="s">
        <v>199</v>
      </c>
      <c r="B62" s="14">
        <v>17400562</v>
      </c>
      <c r="C62" s="14">
        <v>17400570</v>
      </c>
      <c r="D62" s="9" t="s">
        <v>162</v>
      </c>
      <c r="E62" s="16">
        <v>2018</v>
      </c>
      <c r="F62" s="16">
        <v>12</v>
      </c>
      <c r="G62" s="16">
        <v>4</v>
      </c>
      <c r="H62" s="17" t="s">
        <v>200</v>
      </c>
    </row>
    <row r="63" customHeight="1" spans="1:8">
      <c r="A63" s="11" t="s">
        <v>201</v>
      </c>
      <c r="B63" s="10">
        <v>17389968</v>
      </c>
      <c r="C63" s="10" t="s">
        <v>10</v>
      </c>
      <c r="D63" s="11" t="s">
        <v>180</v>
      </c>
      <c r="E63" s="12" t="s">
        <v>40</v>
      </c>
      <c r="F63" s="12" t="s">
        <v>181</v>
      </c>
      <c r="G63" s="12" t="s">
        <v>154</v>
      </c>
      <c r="H63" s="12" t="s">
        <v>202</v>
      </c>
    </row>
    <row r="64" customHeight="1" spans="1:8">
      <c r="A64" s="13" t="s">
        <v>203</v>
      </c>
      <c r="B64" s="14">
        <v>17450055</v>
      </c>
      <c r="C64" s="14" t="s">
        <v>10</v>
      </c>
      <c r="D64" s="9" t="s">
        <v>162</v>
      </c>
      <c r="E64" s="16">
        <v>2018</v>
      </c>
      <c r="F64" s="16">
        <v>12</v>
      </c>
      <c r="G64" s="16">
        <v>4</v>
      </c>
      <c r="H64" s="17" t="s">
        <v>204</v>
      </c>
    </row>
    <row r="65" customHeight="1" spans="1:8">
      <c r="A65" s="11" t="s">
        <v>205</v>
      </c>
      <c r="B65" s="10">
        <v>19750080</v>
      </c>
      <c r="C65" s="10" t="s">
        <v>10</v>
      </c>
      <c r="D65" s="11" t="s">
        <v>180</v>
      </c>
      <c r="E65" s="12" t="s">
        <v>40</v>
      </c>
      <c r="F65" s="12" t="s">
        <v>41</v>
      </c>
      <c r="G65" s="12" t="s">
        <v>154</v>
      </c>
      <c r="H65" s="12" t="s">
        <v>206</v>
      </c>
    </row>
    <row r="66" customHeight="1" spans="1:8">
      <c r="A66" s="13" t="s">
        <v>207</v>
      </c>
      <c r="B66" s="14">
        <v>18681646</v>
      </c>
      <c r="C66" s="14">
        <v>18612121</v>
      </c>
      <c r="D66" s="9" t="s">
        <v>208</v>
      </c>
      <c r="E66" s="16">
        <v>2018</v>
      </c>
      <c r="F66" s="16">
        <v>14</v>
      </c>
      <c r="G66" s="16">
        <v>12</v>
      </c>
      <c r="H66" s="17" t="s">
        <v>209</v>
      </c>
    </row>
    <row r="67" customHeight="1" spans="1:8">
      <c r="A67" s="9" t="s">
        <v>210</v>
      </c>
      <c r="B67" s="10">
        <v>19423926</v>
      </c>
      <c r="C67" s="10">
        <v>19423934</v>
      </c>
      <c r="D67" s="9" t="s">
        <v>171</v>
      </c>
      <c r="E67" s="11">
        <v>2017</v>
      </c>
      <c r="F67" s="11">
        <v>8</v>
      </c>
      <c r="G67" s="11">
        <v>1</v>
      </c>
      <c r="H67" s="12" t="s">
        <v>211</v>
      </c>
    </row>
    <row r="68" customHeight="1" spans="1:8">
      <c r="A68" s="11" t="s">
        <v>212</v>
      </c>
      <c r="B68" s="10">
        <v>17389976</v>
      </c>
      <c r="C68" s="10" t="s">
        <v>10</v>
      </c>
      <c r="D68" s="11" t="s">
        <v>180</v>
      </c>
      <c r="E68" s="12" t="s">
        <v>40</v>
      </c>
      <c r="F68" s="12" t="s">
        <v>153</v>
      </c>
      <c r="G68" s="12" t="s">
        <v>154</v>
      </c>
      <c r="H68" s="12" t="s">
        <v>213</v>
      </c>
    </row>
    <row r="69" customHeight="1" spans="1:8">
      <c r="A69" s="9" t="s">
        <v>214</v>
      </c>
      <c r="B69" s="10" t="s">
        <v>215</v>
      </c>
      <c r="C69" s="10">
        <v>17415403</v>
      </c>
      <c r="D69" s="9" t="s">
        <v>216</v>
      </c>
      <c r="E69" s="11">
        <v>2017</v>
      </c>
      <c r="F69" s="11">
        <v>8</v>
      </c>
      <c r="G69" s="11">
        <v>4</v>
      </c>
      <c r="H69" s="12" t="s">
        <v>217</v>
      </c>
    </row>
    <row r="70" customHeight="1" spans="1:8">
      <c r="A70" s="9" t="s">
        <v>218</v>
      </c>
      <c r="B70" s="10">
        <v>14606720</v>
      </c>
      <c r="C70" s="10" t="s">
        <v>219</v>
      </c>
      <c r="D70" s="9" t="s">
        <v>216</v>
      </c>
      <c r="E70" s="11">
        <v>2017</v>
      </c>
      <c r="F70" s="11">
        <v>23</v>
      </c>
      <c r="G70" s="11">
        <v>4</v>
      </c>
      <c r="H70" s="12" t="s">
        <v>220</v>
      </c>
    </row>
    <row r="71" customHeight="1" spans="1:8">
      <c r="A71" s="11" t="s">
        <v>221</v>
      </c>
      <c r="B71" s="10">
        <v>20054254</v>
      </c>
      <c r="C71" s="10" t="s">
        <v>10</v>
      </c>
      <c r="D71" s="11" t="s">
        <v>180</v>
      </c>
      <c r="E71" s="12" t="s">
        <v>40</v>
      </c>
      <c r="F71" s="12" t="s">
        <v>181</v>
      </c>
      <c r="G71" s="12" t="s">
        <v>154</v>
      </c>
      <c r="H71" s="12" t="s">
        <v>222</v>
      </c>
    </row>
    <row r="72" customHeight="1" spans="1:8">
      <c r="A72" s="11" t="s">
        <v>223</v>
      </c>
      <c r="B72" s="10" t="s">
        <v>224</v>
      </c>
      <c r="C72" s="10" t="s">
        <v>225</v>
      </c>
      <c r="D72" s="11" t="s">
        <v>226</v>
      </c>
      <c r="E72" s="12" t="s">
        <v>40</v>
      </c>
      <c r="F72" s="12" t="s">
        <v>227</v>
      </c>
      <c r="G72" s="12" t="s">
        <v>228</v>
      </c>
      <c r="H72" s="12" t="s">
        <v>229</v>
      </c>
    </row>
    <row r="73" customHeight="1" spans="1:8">
      <c r="A73" s="11" t="s">
        <v>230</v>
      </c>
      <c r="B73" s="10">
        <v>19754094</v>
      </c>
      <c r="C73" s="10" t="s">
        <v>231</v>
      </c>
      <c r="D73" s="11" t="s">
        <v>180</v>
      </c>
      <c r="E73" s="12" t="s">
        <v>40</v>
      </c>
      <c r="F73" s="12" t="s">
        <v>153</v>
      </c>
      <c r="G73" s="12" t="s">
        <v>154</v>
      </c>
      <c r="H73" s="12" t="s">
        <v>232</v>
      </c>
    </row>
    <row r="74" customHeight="1" spans="1:8">
      <c r="A74" s="9" t="s">
        <v>233</v>
      </c>
      <c r="B74" s="10">
        <v>24708542</v>
      </c>
      <c r="C74" s="10">
        <v>24708550</v>
      </c>
      <c r="D74" s="9" t="s">
        <v>171</v>
      </c>
      <c r="E74" s="11">
        <v>2017</v>
      </c>
      <c r="F74" s="11">
        <v>15</v>
      </c>
      <c r="G74" s="11">
        <v>1</v>
      </c>
      <c r="H74" s="12" t="s">
        <v>234</v>
      </c>
    </row>
    <row r="75" customHeight="1" spans="1:8">
      <c r="A75" s="11" t="s">
        <v>235</v>
      </c>
      <c r="B75" s="10">
        <v>20054246</v>
      </c>
      <c r="C75" s="10" t="s">
        <v>10</v>
      </c>
      <c r="D75" s="11" t="s">
        <v>180</v>
      </c>
      <c r="E75" s="12" t="s">
        <v>40</v>
      </c>
      <c r="F75" s="12" t="s">
        <v>181</v>
      </c>
      <c r="G75" s="12" t="s">
        <v>154</v>
      </c>
      <c r="H75" s="12" t="s">
        <v>236</v>
      </c>
    </row>
    <row r="76" customHeight="1" spans="1:8">
      <c r="A76" s="9" t="s">
        <v>237</v>
      </c>
      <c r="B76" s="10">
        <v>19380194</v>
      </c>
      <c r="C76" s="10">
        <v>19380208</v>
      </c>
      <c r="D76" s="9" t="s">
        <v>171</v>
      </c>
      <c r="E76" s="11">
        <v>2017</v>
      </c>
      <c r="F76" s="11">
        <v>9</v>
      </c>
      <c r="G76" s="11">
        <v>2</v>
      </c>
      <c r="H76" s="12" t="s">
        <v>238</v>
      </c>
    </row>
    <row r="77" customHeight="1" spans="1:8">
      <c r="A77" s="11" t="s">
        <v>239</v>
      </c>
      <c r="B77" s="10">
        <v>11785608</v>
      </c>
      <c r="C77" s="10" t="s">
        <v>10</v>
      </c>
      <c r="D77" s="11" t="s">
        <v>240</v>
      </c>
      <c r="E77" s="12" t="s">
        <v>40</v>
      </c>
      <c r="F77" s="12" t="s">
        <v>181</v>
      </c>
      <c r="G77" s="12" t="s">
        <v>72</v>
      </c>
      <c r="H77" s="12" t="s">
        <v>241</v>
      </c>
    </row>
    <row r="78" customHeight="1" spans="1:8">
      <c r="A78" s="13" t="s">
        <v>242</v>
      </c>
      <c r="B78" s="21" t="s">
        <v>243</v>
      </c>
      <c r="C78" s="16" t="s">
        <v>244</v>
      </c>
      <c r="D78" s="16" t="s">
        <v>245</v>
      </c>
      <c r="E78" s="16">
        <v>2012</v>
      </c>
      <c r="F78" s="16">
        <v>7</v>
      </c>
      <c r="G78" s="16">
        <v>7</v>
      </c>
      <c r="H78" s="16" t="s">
        <v>246</v>
      </c>
    </row>
    <row r="79" customHeight="1" spans="1:8">
      <c r="A79" s="9" t="s">
        <v>247</v>
      </c>
      <c r="B79" s="10">
        <v>3795462</v>
      </c>
      <c r="C79" s="12" t="s">
        <v>10</v>
      </c>
      <c r="D79" s="9" t="s">
        <v>248</v>
      </c>
      <c r="E79" s="11">
        <v>2018</v>
      </c>
      <c r="F79" s="11">
        <v>30</v>
      </c>
      <c r="G79" s="11">
        <v>5</v>
      </c>
      <c r="H79" s="12" t="s">
        <v>249</v>
      </c>
    </row>
    <row r="80" customHeight="1" spans="1:8">
      <c r="A80" s="11" t="s">
        <v>250</v>
      </c>
      <c r="B80" s="10">
        <v>16717775</v>
      </c>
      <c r="C80" s="11" t="s">
        <v>10</v>
      </c>
      <c r="D80" s="18" t="s">
        <v>251</v>
      </c>
      <c r="E80" s="18">
        <v>2012</v>
      </c>
      <c r="F80" s="18">
        <v>33</v>
      </c>
      <c r="G80" s="18">
        <v>6</v>
      </c>
      <c r="H80" s="18" t="s">
        <v>252</v>
      </c>
    </row>
    <row r="81" customHeight="1" spans="1:8">
      <c r="A81" s="11" t="s">
        <v>253</v>
      </c>
      <c r="B81" s="10">
        <v>10093443</v>
      </c>
      <c r="C81" s="11" t="s">
        <v>10</v>
      </c>
      <c r="D81" s="18" t="s">
        <v>254</v>
      </c>
      <c r="E81" s="18">
        <v>2012</v>
      </c>
      <c r="F81" s="18">
        <v>13</v>
      </c>
      <c r="G81" s="18">
        <v>6</v>
      </c>
      <c r="H81" s="18" t="s">
        <v>255</v>
      </c>
    </row>
    <row r="82" customHeight="1" spans="1:8">
      <c r="A82" s="11" t="s">
        <v>256</v>
      </c>
      <c r="B82" s="10">
        <v>16715888</v>
      </c>
      <c r="C82" s="11" t="s">
        <v>10</v>
      </c>
      <c r="D82" s="18" t="s">
        <v>257</v>
      </c>
      <c r="E82" s="18">
        <v>2012</v>
      </c>
      <c r="F82" s="18">
        <v>42</v>
      </c>
      <c r="G82" s="18">
        <v>6</v>
      </c>
      <c r="H82" s="18" t="s">
        <v>258</v>
      </c>
    </row>
    <row r="83" customHeight="1" spans="1:8">
      <c r="A83" s="15" t="s">
        <v>259</v>
      </c>
      <c r="B83" s="14">
        <v>10074708</v>
      </c>
      <c r="C83" s="15" t="s">
        <v>10</v>
      </c>
      <c r="D83" s="16" t="s">
        <v>11</v>
      </c>
      <c r="E83" s="16">
        <v>2012</v>
      </c>
      <c r="F83" s="16">
        <v>29</v>
      </c>
      <c r="G83" s="16">
        <v>6</v>
      </c>
      <c r="H83" s="16" t="s">
        <v>260</v>
      </c>
    </row>
    <row r="84" customHeight="1" spans="1:8">
      <c r="A84" s="15" t="s">
        <v>261</v>
      </c>
      <c r="B84" s="14" t="s">
        <v>262</v>
      </c>
      <c r="C84" s="15" t="s">
        <v>10</v>
      </c>
      <c r="D84" s="16" t="s">
        <v>263</v>
      </c>
      <c r="E84" s="16">
        <v>2012</v>
      </c>
      <c r="F84" s="16">
        <v>29</v>
      </c>
      <c r="G84" s="16">
        <v>6</v>
      </c>
      <c r="H84" s="16" t="s">
        <v>264</v>
      </c>
    </row>
    <row r="85" customHeight="1" spans="1:8">
      <c r="A85" s="11" t="s">
        <v>265</v>
      </c>
      <c r="B85" s="10">
        <v>21567573</v>
      </c>
      <c r="C85" s="10">
        <v>21567581</v>
      </c>
      <c r="D85" s="11" t="s">
        <v>266</v>
      </c>
      <c r="E85" s="12" t="s">
        <v>40</v>
      </c>
      <c r="F85" s="12" t="s">
        <v>41</v>
      </c>
      <c r="G85" s="12" t="s">
        <v>267</v>
      </c>
      <c r="H85" s="12" t="s">
        <v>268</v>
      </c>
    </row>
    <row r="86" customHeight="1" spans="1:8">
      <c r="A86" s="13" t="s">
        <v>269</v>
      </c>
      <c r="B86" s="13">
        <v>12038407</v>
      </c>
      <c r="C86" s="13" t="s">
        <v>270</v>
      </c>
      <c r="D86" s="13" t="s">
        <v>271</v>
      </c>
      <c r="E86" s="13">
        <v>2018</v>
      </c>
      <c r="F86" s="13">
        <v>21</v>
      </c>
      <c r="G86" s="13">
        <v>1</v>
      </c>
      <c r="H86" s="13" t="s">
        <v>272</v>
      </c>
    </row>
    <row r="87" customHeight="1" spans="1:8">
      <c r="A87" s="11" t="s">
        <v>273</v>
      </c>
      <c r="B87" s="10">
        <v>15566560</v>
      </c>
      <c r="C87" s="10">
        <v>15566579</v>
      </c>
      <c r="D87" s="11" t="s">
        <v>266</v>
      </c>
      <c r="E87" s="12" t="s">
        <v>40</v>
      </c>
      <c r="F87" s="12" t="s">
        <v>153</v>
      </c>
      <c r="G87" s="12" t="s">
        <v>274</v>
      </c>
      <c r="H87" s="12" t="s">
        <v>275</v>
      </c>
    </row>
    <row r="88" customHeight="1" spans="1:8">
      <c r="A88" s="11" t="s">
        <v>276</v>
      </c>
      <c r="B88" s="10">
        <v>23744367</v>
      </c>
      <c r="C88" s="10">
        <v>17962021</v>
      </c>
      <c r="D88" s="11" t="s">
        <v>277</v>
      </c>
      <c r="E88" s="12" t="s">
        <v>40</v>
      </c>
      <c r="F88" s="12" t="s">
        <v>41</v>
      </c>
      <c r="G88" s="12" t="s">
        <v>154</v>
      </c>
      <c r="H88" s="12" t="s">
        <v>278</v>
      </c>
    </row>
    <row r="89" customHeight="1" spans="1:8">
      <c r="A89" s="11" t="s">
        <v>279</v>
      </c>
      <c r="B89" s="10">
        <v>15461955</v>
      </c>
      <c r="C89" s="10" t="s">
        <v>280</v>
      </c>
      <c r="D89" s="11" t="s">
        <v>266</v>
      </c>
      <c r="E89" s="12" t="s">
        <v>40</v>
      </c>
      <c r="F89" s="12" t="s">
        <v>281</v>
      </c>
      <c r="G89" s="12" t="s">
        <v>181</v>
      </c>
      <c r="H89" s="12" t="s">
        <v>282</v>
      </c>
    </row>
    <row r="90" customHeight="1" spans="1:8">
      <c r="A90" s="9" t="str">
        <f>"Journal of Computational Information Systems"</f>
        <v>Journal of Computational Information Systems</v>
      </c>
      <c r="B90" s="10" t="str">
        <f>"15539105"</f>
        <v>15539105</v>
      </c>
      <c r="C90" s="10" t="s">
        <v>10</v>
      </c>
      <c r="D90" s="9" t="s">
        <v>283</v>
      </c>
      <c r="E90" s="11">
        <v>2015</v>
      </c>
      <c r="F90" s="11">
        <v>11</v>
      </c>
      <c r="G90" s="11">
        <v>21</v>
      </c>
      <c r="H90" s="12" t="s">
        <v>284</v>
      </c>
    </row>
    <row r="91" customHeight="1" spans="1:8">
      <c r="A91" s="13" t="s">
        <v>285</v>
      </c>
      <c r="B91" s="16" t="s">
        <v>286</v>
      </c>
      <c r="C91" s="15" t="s">
        <v>10</v>
      </c>
      <c r="D91" s="16" t="s">
        <v>287</v>
      </c>
      <c r="E91" s="16">
        <v>2013</v>
      </c>
      <c r="F91" s="16" t="s">
        <v>71</v>
      </c>
      <c r="G91" s="16" t="s">
        <v>154</v>
      </c>
      <c r="H91" s="16" t="s">
        <v>288</v>
      </c>
    </row>
    <row r="92" customHeight="1" spans="1:8">
      <c r="A92" s="13" t="s">
        <v>289</v>
      </c>
      <c r="B92" s="14">
        <v>19759320</v>
      </c>
      <c r="C92" s="15">
        <v>22339299</v>
      </c>
      <c r="D92" s="16" t="s">
        <v>25</v>
      </c>
      <c r="E92" s="16">
        <v>2012</v>
      </c>
      <c r="F92" s="16">
        <v>7</v>
      </c>
      <c r="G92" s="16">
        <v>23</v>
      </c>
      <c r="H92" s="16" t="s">
        <v>290</v>
      </c>
    </row>
    <row r="93" customHeight="1" spans="1:8">
      <c r="A93" s="9" t="s">
        <v>291</v>
      </c>
      <c r="B93" s="10">
        <v>9727272</v>
      </c>
      <c r="C93" s="10" t="s">
        <v>10</v>
      </c>
      <c r="D93" s="9" t="s">
        <v>292</v>
      </c>
      <c r="E93" s="11">
        <v>2017</v>
      </c>
      <c r="F93" s="11">
        <v>15</v>
      </c>
      <c r="G93" s="11">
        <v>5</v>
      </c>
      <c r="H93" s="12" t="s">
        <v>293</v>
      </c>
    </row>
    <row r="94" customHeight="1" spans="1:8">
      <c r="A94" s="13" t="s">
        <v>294</v>
      </c>
      <c r="B94" s="14">
        <v>9720529</v>
      </c>
      <c r="C94" s="14" t="s">
        <v>295</v>
      </c>
      <c r="D94" s="16" t="s">
        <v>296</v>
      </c>
      <c r="E94" s="16">
        <v>2018</v>
      </c>
      <c r="F94" s="16">
        <v>21</v>
      </c>
      <c r="G94" s="16">
        <v>6</v>
      </c>
      <c r="H94" s="12" t="s">
        <v>297</v>
      </c>
    </row>
    <row r="95" customHeight="1" spans="1:8">
      <c r="A95" s="9" t="str">
        <f>"Journal of Donghua University (English Edition)"</f>
        <v>Journal of Donghua University (English Edition)</v>
      </c>
      <c r="B95" s="10" t="str">
        <f>"16725220"</f>
        <v>16725220</v>
      </c>
      <c r="C95" s="10" t="s">
        <v>10</v>
      </c>
      <c r="D95" s="9" t="s">
        <v>298</v>
      </c>
      <c r="E95" s="11">
        <v>2015</v>
      </c>
      <c r="F95" s="11">
        <v>32</v>
      </c>
      <c r="G95" s="11">
        <v>5</v>
      </c>
      <c r="H95" s="12" t="s">
        <v>299</v>
      </c>
    </row>
    <row r="96" customHeight="1" spans="1:8">
      <c r="A96" s="9" t="s">
        <v>300</v>
      </c>
      <c r="B96" s="10">
        <v>15392937</v>
      </c>
      <c r="C96" s="10">
        <v>15392929</v>
      </c>
      <c r="D96" s="9" t="s">
        <v>171</v>
      </c>
      <c r="E96" s="11">
        <v>2017</v>
      </c>
      <c r="F96" s="11">
        <v>15</v>
      </c>
      <c r="G96" s="11">
        <v>4</v>
      </c>
      <c r="H96" s="12" t="s">
        <v>301</v>
      </c>
    </row>
    <row r="97" customHeight="1" spans="1:8">
      <c r="A97" s="9" t="str">
        <f>"Journal of Fiber Bioengineering and Informatics"</f>
        <v>Journal of Fiber Bioengineering and Informatics</v>
      </c>
      <c r="B97" s="10" t="str">
        <f>"19408676"</f>
        <v>19408676</v>
      </c>
      <c r="C97" s="10" t="s">
        <v>10</v>
      </c>
      <c r="D97" s="9" t="s">
        <v>283</v>
      </c>
      <c r="E97" s="11">
        <v>2015</v>
      </c>
      <c r="F97" s="11">
        <v>8</v>
      </c>
      <c r="G97" s="11">
        <v>4</v>
      </c>
      <c r="H97" s="12" t="s">
        <v>302</v>
      </c>
    </row>
    <row r="98" customHeight="1" spans="1:8">
      <c r="A98" s="9" t="str">
        <f>"Journal of Harbin Institute of Technology (New Series)"</f>
        <v>Journal of Harbin Institute of Technology (New Series)</v>
      </c>
      <c r="B98" s="10" t="str">
        <f>"10059113"</f>
        <v>10059113</v>
      </c>
      <c r="C98" s="10" t="s">
        <v>10</v>
      </c>
      <c r="D98" s="9" t="s">
        <v>64</v>
      </c>
      <c r="E98" s="11">
        <v>2015</v>
      </c>
      <c r="F98" s="11">
        <v>22</v>
      </c>
      <c r="G98" s="11">
        <v>6</v>
      </c>
      <c r="H98" s="12" t="s">
        <v>303</v>
      </c>
    </row>
    <row r="99" customHeight="1" spans="1:8">
      <c r="A99" s="9" t="str">
        <f>"Journal of Industrial Engineering and Management"</f>
        <v>Journal of Industrial Engineering and Management</v>
      </c>
      <c r="B99" s="10" t="str">
        <f>"20138423"</f>
        <v>20138423</v>
      </c>
      <c r="C99" s="10" t="str">
        <f>"20130953"</f>
        <v>20130953</v>
      </c>
      <c r="D99" s="9" t="s">
        <v>304</v>
      </c>
      <c r="E99" s="11">
        <v>2015</v>
      </c>
      <c r="F99" s="11">
        <v>8</v>
      </c>
      <c r="G99" s="11">
        <v>5</v>
      </c>
      <c r="H99" s="12" t="s">
        <v>305</v>
      </c>
    </row>
    <row r="100" customHeight="1" spans="1:8">
      <c r="A100" s="9" t="str">
        <f>"Journal of Information and Computational Science"</f>
        <v>Journal of Information and Computational Science</v>
      </c>
      <c r="B100" s="10" t="str">
        <f>"15487741"</f>
        <v>15487741</v>
      </c>
      <c r="C100" s="10" t="s">
        <v>10</v>
      </c>
      <c r="D100" s="9" t="s">
        <v>283</v>
      </c>
      <c r="E100" s="11">
        <v>2015</v>
      </c>
      <c r="F100" s="11">
        <v>12</v>
      </c>
      <c r="G100" s="11">
        <v>18</v>
      </c>
      <c r="H100" s="12" t="s">
        <v>306</v>
      </c>
    </row>
    <row r="101" customHeight="1" spans="1:8">
      <c r="A101" s="13" t="s">
        <v>307</v>
      </c>
      <c r="B101" s="14">
        <v>20734212</v>
      </c>
      <c r="C101" s="14">
        <v>20734239</v>
      </c>
      <c r="D101" s="9" t="s">
        <v>308</v>
      </c>
      <c r="E101" s="16">
        <v>2018</v>
      </c>
      <c r="F101" s="16">
        <v>9</v>
      </c>
      <c r="G101" s="16">
        <v>6</v>
      </c>
      <c r="H101" s="17" t="s">
        <v>309</v>
      </c>
    </row>
    <row r="102" customHeight="1" spans="1:8">
      <c r="A102" s="13" t="s">
        <v>310</v>
      </c>
      <c r="B102" s="14">
        <v>9720502</v>
      </c>
      <c r="C102" s="14" t="s">
        <v>311</v>
      </c>
      <c r="D102" s="16" t="s">
        <v>296</v>
      </c>
      <c r="E102" s="16">
        <v>2018</v>
      </c>
      <c r="F102" s="16">
        <v>21</v>
      </c>
      <c r="G102" s="16">
        <v>6</v>
      </c>
      <c r="H102" s="12" t="s">
        <v>312</v>
      </c>
    </row>
    <row r="103" customHeight="1" spans="1:8">
      <c r="A103" s="11" t="s">
        <v>313</v>
      </c>
      <c r="B103" s="10" t="s">
        <v>314</v>
      </c>
      <c r="C103" s="10" t="s">
        <v>315</v>
      </c>
      <c r="D103" s="11" t="s">
        <v>266</v>
      </c>
      <c r="E103" s="12" t="s">
        <v>40</v>
      </c>
      <c r="F103" s="12" t="s">
        <v>154</v>
      </c>
      <c r="G103" s="12" t="s">
        <v>72</v>
      </c>
      <c r="H103" s="12" t="s">
        <v>316</v>
      </c>
    </row>
    <row r="104" customHeight="1" spans="1:8">
      <c r="A104" s="11" t="s">
        <v>317</v>
      </c>
      <c r="B104" s="10" t="str">
        <f>"10241752"</f>
        <v>10241752</v>
      </c>
      <c r="C104" s="10" t="s">
        <v>10</v>
      </c>
      <c r="D104" s="9" t="s">
        <v>318</v>
      </c>
      <c r="E104" s="12" t="s">
        <v>40</v>
      </c>
      <c r="F104" s="12" t="s">
        <v>319</v>
      </c>
      <c r="G104" s="12" t="s">
        <v>72</v>
      </c>
      <c r="H104" s="12" t="s">
        <v>320</v>
      </c>
    </row>
    <row r="105" customHeight="1" spans="1:8">
      <c r="A105" s="13" t="s">
        <v>321</v>
      </c>
      <c r="B105" s="22">
        <v>222755</v>
      </c>
      <c r="C105" s="13" t="s">
        <v>10</v>
      </c>
      <c r="D105" s="13" t="s">
        <v>322</v>
      </c>
      <c r="E105" s="13">
        <v>2018</v>
      </c>
      <c r="F105" s="13">
        <v>66</v>
      </c>
      <c r="G105" s="13">
        <v>7</v>
      </c>
      <c r="H105" s="13" t="s">
        <v>323</v>
      </c>
    </row>
    <row r="106" customHeight="1" spans="1:8">
      <c r="A106" s="13" t="s">
        <v>324</v>
      </c>
      <c r="B106" s="14">
        <v>15504646</v>
      </c>
      <c r="C106" s="14" t="s">
        <v>10</v>
      </c>
      <c r="D106" s="9" t="s">
        <v>325</v>
      </c>
      <c r="E106" s="16">
        <v>2018</v>
      </c>
      <c r="F106" s="16">
        <v>14</v>
      </c>
      <c r="G106" s="16">
        <v>4</v>
      </c>
      <c r="H106" s="17" t="s">
        <v>326</v>
      </c>
    </row>
    <row r="107" customHeight="1" spans="1:8">
      <c r="A107" s="9" t="str">
        <f>"Journal of Molecular Catalysis"</f>
        <v>Journal of Molecular Catalysis</v>
      </c>
      <c r="B107" s="10" t="str">
        <f>"10013555"</f>
        <v>10013555</v>
      </c>
      <c r="C107" s="10" t="s">
        <v>10</v>
      </c>
      <c r="D107" s="9" t="s">
        <v>11</v>
      </c>
      <c r="E107" s="11">
        <v>2015</v>
      </c>
      <c r="F107" s="11">
        <v>29</v>
      </c>
      <c r="G107" s="11">
        <v>6</v>
      </c>
      <c r="H107" s="12" t="s">
        <v>327</v>
      </c>
    </row>
    <row r="108" customHeight="1" spans="1:8">
      <c r="A108" s="11" t="s">
        <v>328</v>
      </c>
      <c r="B108" s="10" t="s">
        <v>329</v>
      </c>
      <c r="C108" s="10" t="s">
        <v>330</v>
      </c>
      <c r="D108" s="11" t="s">
        <v>266</v>
      </c>
      <c r="E108" s="12" t="s">
        <v>40</v>
      </c>
      <c r="F108" s="12" t="s">
        <v>41</v>
      </c>
      <c r="G108" s="12" t="s">
        <v>42</v>
      </c>
      <c r="H108" s="12" t="s">
        <v>331</v>
      </c>
    </row>
    <row r="109" customHeight="1" spans="1:8">
      <c r="A109" s="13" t="s">
        <v>332</v>
      </c>
      <c r="B109" s="14">
        <v>15334880</v>
      </c>
      <c r="C109" s="14">
        <v>15334899</v>
      </c>
      <c r="D109" s="9" t="s">
        <v>266</v>
      </c>
      <c r="E109" s="16">
        <v>2018</v>
      </c>
      <c r="F109" s="16">
        <v>18</v>
      </c>
      <c r="G109" s="16">
        <v>12</v>
      </c>
      <c r="H109" s="17" t="s">
        <v>333</v>
      </c>
    </row>
    <row r="110" customHeight="1" spans="1:8">
      <c r="A110" s="11" t="s">
        <v>334</v>
      </c>
      <c r="B110" s="10">
        <v>15448053</v>
      </c>
      <c r="C110" s="10" t="s">
        <v>335</v>
      </c>
      <c r="D110" s="11" t="s">
        <v>336</v>
      </c>
      <c r="E110" s="12" t="s">
        <v>40</v>
      </c>
      <c r="F110" s="12" t="s">
        <v>281</v>
      </c>
      <c r="G110" s="12" t="s">
        <v>337</v>
      </c>
      <c r="H110" s="12" t="s">
        <v>338</v>
      </c>
    </row>
    <row r="111" customHeight="1" spans="1:8">
      <c r="A111" s="13" t="s">
        <v>339</v>
      </c>
      <c r="B111" s="14">
        <v>8923310</v>
      </c>
      <c r="C111" s="14" t="s">
        <v>10</v>
      </c>
      <c r="D111" s="9" t="s">
        <v>340</v>
      </c>
      <c r="E111" s="16">
        <v>2018</v>
      </c>
      <c r="F111" s="16">
        <v>32</v>
      </c>
      <c r="G111" s="16">
        <v>4</v>
      </c>
      <c r="H111" s="17" t="s">
        <v>341</v>
      </c>
    </row>
    <row r="112" customHeight="1" spans="1:8">
      <c r="A112" s="9" t="str">
        <f>"Journal of Semiconductors"</f>
        <v>Journal of Semiconductors</v>
      </c>
      <c r="B112" s="10" t="str">
        <f>"16744926"</f>
        <v>16744926</v>
      </c>
      <c r="C112" s="10" t="s">
        <v>10</v>
      </c>
      <c r="D112" s="9" t="s">
        <v>342</v>
      </c>
      <c r="E112" s="11">
        <v>2015</v>
      </c>
      <c r="F112" s="11">
        <v>36</v>
      </c>
      <c r="G112" s="11">
        <v>12</v>
      </c>
      <c r="H112" s="12" t="s">
        <v>343</v>
      </c>
    </row>
    <row r="113" customHeight="1" spans="1:8">
      <c r="A113" s="11" t="s">
        <v>344</v>
      </c>
      <c r="B113" s="10">
        <v>18194311</v>
      </c>
      <c r="C113" s="10">
        <v>21520941</v>
      </c>
      <c r="D113" s="11" t="s">
        <v>39</v>
      </c>
      <c r="E113" s="12" t="s">
        <v>40</v>
      </c>
      <c r="F113" s="12" t="s">
        <v>153</v>
      </c>
      <c r="G113" s="12" t="s">
        <v>72</v>
      </c>
      <c r="H113" s="12" t="s">
        <v>345</v>
      </c>
    </row>
    <row r="114" customHeight="1" spans="1:8">
      <c r="A114" s="9" t="str">
        <f>"Journal of the Chinese Cereals and Oils Association"</f>
        <v>Journal of the Chinese Cereals and Oils Association</v>
      </c>
      <c r="B114" s="10" t="str">
        <f>"10030174"</f>
        <v>10030174</v>
      </c>
      <c r="C114" s="10" t="s">
        <v>10</v>
      </c>
      <c r="D114" s="9" t="s">
        <v>346</v>
      </c>
      <c r="E114" s="11">
        <v>2015</v>
      </c>
      <c r="F114" s="11">
        <v>30</v>
      </c>
      <c r="G114" s="11">
        <v>12</v>
      </c>
      <c r="H114" s="12" t="s">
        <v>347</v>
      </c>
    </row>
    <row r="115" customHeight="1" spans="1:8">
      <c r="A115" s="13" t="s">
        <v>348</v>
      </c>
      <c r="B115" s="23" t="s">
        <v>349</v>
      </c>
      <c r="C115" s="24" t="s">
        <v>350</v>
      </c>
      <c r="D115" s="24" t="s">
        <v>351</v>
      </c>
      <c r="E115" s="16">
        <v>2012</v>
      </c>
      <c r="F115" s="16">
        <v>46</v>
      </c>
      <c r="G115" s="16">
        <v>2</v>
      </c>
      <c r="H115" s="16" t="s">
        <v>352</v>
      </c>
    </row>
    <row r="116" customHeight="1" spans="1:8">
      <c r="A116" s="9" t="s">
        <v>353</v>
      </c>
      <c r="B116" s="10" t="s">
        <v>354</v>
      </c>
      <c r="C116" s="10" t="s">
        <v>355</v>
      </c>
      <c r="D116" s="9" t="s">
        <v>356</v>
      </c>
      <c r="E116" s="11">
        <v>2017</v>
      </c>
      <c r="F116" s="11">
        <v>39</v>
      </c>
      <c r="G116" s="11">
        <v>5</v>
      </c>
      <c r="H116" s="12" t="s">
        <v>357</v>
      </c>
    </row>
    <row r="117" customHeight="1" spans="1:8">
      <c r="A117" s="13" t="s">
        <v>358</v>
      </c>
      <c r="B117" s="14">
        <v>15409589</v>
      </c>
      <c r="C117" s="14" t="s">
        <v>10</v>
      </c>
      <c r="D117" s="9" t="s">
        <v>325</v>
      </c>
      <c r="E117" s="16">
        <v>2018</v>
      </c>
      <c r="F117" s="16">
        <v>17</v>
      </c>
      <c r="G117" s="16">
        <v>5</v>
      </c>
      <c r="H117" s="17" t="s">
        <v>301</v>
      </c>
    </row>
    <row r="118" customHeight="1" spans="1:8">
      <c r="A118" s="9" t="s">
        <v>359</v>
      </c>
      <c r="B118" s="10">
        <v>229830</v>
      </c>
      <c r="C118" s="10">
        <v>13349090</v>
      </c>
      <c r="D118" s="9" t="s">
        <v>360</v>
      </c>
      <c r="E118" s="11">
        <v>2017</v>
      </c>
      <c r="F118" s="11">
        <v>66</v>
      </c>
      <c r="G118" s="12" t="s">
        <v>361</v>
      </c>
      <c r="H118" s="12" t="s">
        <v>362</v>
      </c>
    </row>
    <row r="119" customHeight="1" spans="1:8">
      <c r="A119" s="11" t="s">
        <v>363</v>
      </c>
      <c r="B119" s="10">
        <v>2581825</v>
      </c>
      <c r="C119" s="11" t="s">
        <v>10</v>
      </c>
      <c r="D119" s="18" t="s">
        <v>364</v>
      </c>
      <c r="E119" s="18">
        <v>2012</v>
      </c>
      <c r="F119" s="18">
        <v>30</v>
      </c>
      <c r="G119" s="18">
        <v>6</v>
      </c>
      <c r="H119" s="18" t="s">
        <v>365</v>
      </c>
    </row>
    <row r="120" customHeight="1" spans="1:8">
      <c r="A120" s="13" t="s">
        <v>366</v>
      </c>
      <c r="B120" s="14">
        <v>22747214</v>
      </c>
      <c r="C120" s="14" t="s">
        <v>367</v>
      </c>
      <c r="D120" s="9" t="s">
        <v>368</v>
      </c>
      <c r="E120" s="16">
        <v>2018</v>
      </c>
      <c r="F120" s="16">
        <v>251</v>
      </c>
      <c r="G120" s="16" t="s">
        <v>78</v>
      </c>
      <c r="H120" s="17" t="s">
        <v>369</v>
      </c>
    </row>
    <row r="121" customHeight="1" spans="1:8">
      <c r="A121" s="11" t="s">
        <v>370</v>
      </c>
      <c r="B121" s="10" t="s">
        <v>371</v>
      </c>
      <c r="C121" s="10">
        <v>22978747</v>
      </c>
      <c r="D121" s="11" t="s">
        <v>372</v>
      </c>
      <c r="E121" s="12" t="s">
        <v>40</v>
      </c>
      <c r="F121" s="12" t="s">
        <v>110</v>
      </c>
      <c r="G121" s="12" t="s">
        <v>72</v>
      </c>
      <c r="H121" s="12" t="s">
        <v>373</v>
      </c>
    </row>
    <row r="122" customHeight="1" spans="1:8">
      <c r="A122" s="9" t="str">
        <f>"Metallurgical and Mining Industry"</f>
        <v>Metallurgical and Mining Industry</v>
      </c>
      <c r="B122" s="10" t="str">
        <f>"20760507"</f>
        <v>20760507</v>
      </c>
      <c r="C122" s="10" t="str">
        <f>"20788312"</f>
        <v>20788312</v>
      </c>
      <c r="D122" s="9" t="s">
        <v>374</v>
      </c>
      <c r="E122" s="11">
        <v>2015</v>
      </c>
      <c r="F122" s="11">
        <v>7</v>
      </c>
      <c r="G122" s="11">
        <v>12</v>
      </c>
      <c r="H122" s="12" t="s">
        <v>375</v>
      </c>
    </row>
    <row r="123" customHeight="1" spans="1:8">
      <c r="A123" s="9" t="s">
        <v>376</v>
      </c>
      <c r="B123" s="10">
        <v>12595985</v>
      </c>
      <c r="C123" s="10" t="s">
        <v>10</v>
      </c>
      <c r="D123" s="9" t="s">
        <v>28</v>
      </c>
      <c r="E123" s="11">
        <v>2017</v>
      </c>
      <c r="F123" s="11">
        <v>90</v>
      </c>
      <c r="G123" s="11">
        <v>2</v>
      </c>
      <c r="H123" s="12" t="s">
        <v>377</v>
      </c>
    </row>
    <row r="124" customHeight="1" spans="1:8">
      <c r="A124" s="9" t="s">
        <v>378</v>
      </c>
      <c r="B124" s="10">
        <v>12595969</v>
      </c>
      <c r="C124" s="10" t="s">
        <v>10</v>
      </c>
      <c r="D124" s="9" t="s">
        <v>28</v>
      </c>
      <c r="E124" s="11">
        <v>2017</v>
      </c>
      <c r="F124" s="11">
        <v>86</v>
      </c>
      <c r="G124" s="11">
        <v>2</v>
      </c>
      <c r="H124" s="12" t="s">
        <v>379</v>
      </c>
    </row>
    <row r="125" customHeight="1" spans="1:8">
      <c r="A125" s="9" t="s">
        <v>380</v>
      </c>
      <c r="B125" s="10">
        <v>12595977</v>
      </c>
      <c r="C125" s="10" t="s">
        <v>10</v>
      </c>
      <c r="D125" s="9" t="s">
        <v>28</v>
      </c>
      <c r="E125" s="11">
        <v>2017</v>
      </c>
      <c r="F125" s="11">
        <v>78</v>
      </c>
      <c r="G125" s="11">
        <v>2</v>
      </c>
      <c r="H125" s="12" t="s">
        <v>381</v>
      </c>
    </row>
    <row r="126" customHeight="1" spans="1:8">
      <c r="A126" s="9" t="str">
        <f>"Modern Food Science and Technology"</f>
        <v>Modern Food Science and Technology</v>
      </c>
      <c r="B126" s="10" t="str">
        <f>"16739078"</f>
        <v>16739078</v>
      </c>
      <c r="C126" s="10" t="s">
        <v>10</v>
      </c>
      <c r="D126" s="9" t="s">
        <v>382</v>
      </c>
      <c r="E126" s="11">
        <v>2015</v>
      </c>
      <c r="F126" s="11">
        <v>31</v>
      </c>
      <c r="G126" s="11">
        <v>12</v>
      </c>
      <c r="H126" s="12" t="s">
        <v>383</v>
      </c>
    </row>
    <row r="127" customHeight="1" spans="1:8">
      <c r="A127" s="9" t="str">
        <f>"Modern Tunnelling Technology"</f>
        <v>Modern Tunnelling Technology</v>
      </c>
      <c r="B127" s="10" t="str">
        <f>"10096582"</f>
        <v>10096582</v>
      </c>
      <c r="C127" s="10" t="s">
        <v>10</v>
      </c>
      <c r="D127" s="9" t="s">
        <v>384</v>
      </c>
      <c r="E127" s="11">
        <v>2015</v>
      </c>
      <c r="F127" s="11">
        <v>52</v>
      </c>
      <c r="G127" s="11">
        <v>6</v>
      </c>
      <c r="H127" s="12" t="s">
        <v>385</v>
      </c>
    </row>
    <row r="128" customHeight="1" spans="1:8">
      <c r="A128" s="11" t="s">
        <v>386</v>
      </c>
      <c r="B128" s="10">
        <v>10036059</v>
      </c>
      <c r="C128" s="11" t="s">
        <v>10</v>
      </c>
      <c r="D128" s="18" t="s">
        <v>387</v>
      </c>
      <c r="E128" s="18">
        <v>2012</v>
      </c>
      <c r="F128" s="18">
        <v>25</v>
      </c>
      <c r="G128" s="18">
        <v>6</v>
      </c>
      <c r="H128" s="18" t="s">
        <v>388</v>
      </c>
    </row>
    <row r="129" customHeight="1" spans="1:8">
      <c r="A129" s="11" t="s">
        <v>389</v>
      </c>
      <c r="B129" s="10">
        <v>16726030</v>
      </c>
      <c r="C129" s="11" t="s">
        <v>10</v>
      </c>
      <c r="D129" s="18" t="s">
        <v>390</v>
      </c>
      <c r="E129" s="18">
        <v>2012</v>
      </c>
      <c r="F129" s="18">
        <v>10</v>
      </c>
      <c r="G129" s="18">
        <v>6</v>
      </c>
      <c r="H129" s="18" t="s">
        <v>391</v>
      </c>
    </row>
    <row r="130" customHeight="1" spans="1:8">
      <c r="A130" s="19" t="s">
        <v>392</v>
      </c>
      <c r="B130" s="10">
        <v>10052615</v>
      </c>
      <c r="C130" s="11" t="s">
        <v>10</v>
      </c>
      <c r="D130" s="18" t="s">
        <v>393</v>
      </c>
      <c r="E130" s="18">
        <v>2012</v>
      </c>
      <c r="F130" s="18">
        <v>44</v>
      </c>
      <c r="G130" s="18">
        <v>6</v>
      </c>
      <c r="H130" s="18" t="s">
        <v>394</v>
      </c>
    </row>
    <row r="131" customHeight="1" spans="1:8">
      <c r="A131" s="11" t="s">
        <v>395</v>
      </c>
      <c r="B131" s="10">
        <v>10059830</v>
      </c>
      <c r="C131" s="11" t="s">
        <v>10</v>
      </c>
      <c r="D131" s="18" t="s">
        <v>100</v>
      </c>
      <c r="E131" s="18">
        <v>2012</v>
      </c>
      <c r="F131" s="18">
        <v>36</v>
      </c>
      <c r="G131" s="18">
        <v>6</v>
      </c>
      <c r="H131" s="18" t="s">
        <v>396</v>
      </c>
    </row>
    <row r="132" customHeight="1" spans="1:8">
      <c r="A132" s="11" t="s">
        <v>397</v>
      </c>
      <c r="B132" s="10" t="s">
        <v>398</v>
      </c>
      <c r="C132" s="10" t="s">
        <v>399</v>
      </c>
      <c r="D132" s="11" t="s">
        <v>266</v>
      </c>
      <c r="E132" s="12" t="s">
        <v>40</v>
      </c>
      <c r="F132" s="12" t="s">
        <v>71</v>
      </c>
      <c r="G132" s="12" t="s">
        <v>154</v>
      </c>
      <c r="H132" s="12" t="s">
        <v>400</v>
      </c>
    </row>
    <row r="133" customHeight="1" spans="1:8">
      <c r="A133" s="9" t="str">
        <f>"Natural Gas Geoscience"</f>
        <v>Natural Gas Geoscience</v>
      </c>
      <c r="B133" s="10" t="str">
        <f>"16721926"</f>
        <v>16721926</v>
      </c>
      <c r="C133" s="10" t="s">
        <v>10</v>
      </c>
      <c r="D133" s="9" t="s">
        <v>11</v>
      </c>
      <c r="E133" s="11">
        <v>2015</v>
      </c>
      <c r="F133" s="11">
        <v>26</v>
      </c>
      <c r="G133" s="11">
        <v>12</v>
      </c>
      <c r="H133" s="12" t="s">
        <v>401</v>
      </c>
    </row>
    <row r="134" customHeight="1" spans="1:8">
      <c r="A134" s="11" t="s">
        <v>402</v>
      </c>
      <c r="B134" s="10">
        <v>20712227</v>
      </c>
      <c r="C134" s="10" t="s">
        <v>403</v>
      </c>
      <c r="D134" s="11" t="s">
        <v>404</v>
      </c>
      <c r="E134" s="12" t="s">
        <v>40</v>
      </c>
      <c r="F134" s="12" t="s">
        <v>22</v>
      </c>
      <c r="G134" s="12" t="s">
        <v>42</v>
      </c>
      <c r="H134" s="12" t="s">
        <v>405</v>
      </c>
    </row>
    <row r="135" customHeight="1" spans="1:8">
      <c r="A135" s="9" t="str">
        <f>"Neiranji Gongcheng/Chinese Internal Combustion Engine Engineering"</f>
        <v>Neiranji Gongcheng/Chinese Internal Combustion Engine Engineering</v>
      </c>
      <c r="B135" s="10" t="str">
        <f>"10000925"</f>
        <v>10000925</v>
      </c>
      <c r="C135" s="10" t="s">
        <v>10</v>
      </c>
      <c r="D135" s="9" t="s">
        <v>406</v>
      </c>
      <c r="E135" s="11">
        <v>2015</v>
      </c>
      <c r="F135" s="11">
        <v>36</v>
      </c>
      <c r="G135" s="11">
        <v>6</v>
      </c>
      <c r="H135" s="12" t="s">
        <v>124</v>
      </c>
    </row>
    <row r="136" customHeight="1" spans="1:8">
      <c r="A136" s="9" t="str">
        <f>"Open Automation and Control Systems Journal"</f>
        <v>Open Automation and Control Systems Journal</v>
      </c>
      <c r="B136" s="10" t="s">
        <v>10</v>
      </c>
      <c r="C136" s="10" t="str">
        <f>"18744443"</f>
        <v>18744443</v>
      </c>
      <c r="D136" s="9" t="s">
        <v>407</v>
      </c>
      <c r="E136" s="11">
        <v>2015</v>
      </c>
      <c r="F136" s="11">
        <v>7</v>
      </c>
      <c r="G136" s="11" t="s">
        <v>22</v>
      </c>
      <c r="H136" s="12" t="s">
        <v>408</v>
      </c>
    </row>
    <row r="137" customHeight="1" spans="1:8">
      <c r="A137" s="11" t="s">
        <v>409</v>
      </c>
      <c r="B137" s="10" t="s">
        <v>10</v>
      </c>
      <c r="C137" s="10" t="s">
        <v>410</v>
      </c>
      <c r="D137" s="11" t="s">
        <v>411</v>
      </c>
      <c r="E137" s="12" t="s">
        <v>40</v>
      </c>
      <c r="F137" s="12" t="s">
        <v>153</v>
      </c>
      <c r="G137" s="12" t="s">
        <v>22</v>
      </c>
      <c r="H137" s="12" t="s">
        <v>101</v>
      </c>
    </row>
    <row r="138" customHeight="1" spans="1:8">
      <c r="A138" s="11" t="s">
        <v>412</v>
      </c>
      <c r="B138" s="10" t="s">
        <v>10</v>
      </c>
      <c r="C138" s="10" t="s">
        <v>413</v>
      </c>
      <c r="D138" s="11" t="s">
        <v>411</v>
      </c>
      <c r="E138" s="12" t="s">
        <v>40</v>
      </c>
      <c r="F138" s="12" t="s">
        <v>153</v>
      </c>
      <c r="G138" s="12" t="s">
        <v>22</v>
      </c>
      <c r="H138" s="12" t="s">
        <v>414</v>
      </c>
    </row>
    <row r="139" customHeight="1" spans="1:8">
      <c r="A139" s="11" t="s">
        <v>415</v>
      </c>
      <c r="B139" s="10" t="s">
        <v>10</v>
      </c>
      <c r="C139" s="10" t="s">
        <v>416</v>
      </c>
      <c r="D139" s="11" t="s">
        <v>411</v>
      </c>
      <c r="E139" s="12" t="s">
        <v>40</v>
      </c>
      <c r="F139" s="12" t="s">
        <v>153</v>
      </c>
      <c r="G139" s="12" t="s">
        <v>22</v>
      </c>
      <c r="H139" s="12" t="s">
        <v>417</v>
      </c>
    </row>
    <row r="140" customHeight="1" spans="1:8">
      <c r="A140" s="11" t="s">
        <v>418</v>
      </c>
      <c r="B140" s="10" t="s">
        <v>10</v>
      </c>
      <c r="C140" s="10" t="s">
        <v>419</v>
      </c>
      <c r="D140" s="11" t="s">
        <v>411</v>
      </c>
      <c r="E140" s="12" t="s">
        <v>40</v>
      </c>
      <c r="F140" s="12" t="s">
        <v>153</v>
      </c>
      <c r="G140" s="12" t="s">
        <v>22</v>
      </c>
      <c r="H140" s="12" t="s">
        <v>420</v>
      </c>
    </row>
    <row r="141" customHeight="1" spans="1:8">
      <c r="A141" s="11" t="s">
        <v>421</v>
      </c>
      <c r="B141" s="10" t="s">
        <v>10</v>
      </c>
      <c r="C141" s="10" t="s">
        <v>422</v>
      </c>
      <c r="D141" s="11" t="s">
        <v>411</v>
      </c>
      <c r="E141" s="12" t="s">
        <v>40</v>
      </c>
      <c r="F141" s="12" t="s">
        <v>153</v>
      </c>
      <c r="G141" s="12" t="s">
        <v>22</v>
      </c>
      <c r="H141" s="12" t="s">
        <v>423</v>
      </c>
    </row>
    <row r="142" customHeight="1" spans="1:8">
      <c r="A142" s="11" t="s">
        <v>424</v>
      </c>
      <c r="B142" s="10" t="s">
        <v>10</v>
      </c>
      <c r="C142" s="10" t="s">
        <v>425</v>
      </c>
      <c r="D142" s="11" t="s">
        <v>411</v>
      </c>
      <c r="E142" s="12" t="s">
        <v>40</v>
      </c>
      <c r="F142" s="12" t="s">
        <v>153</v>
      </c>
      <c r="G142" s="12" t="s">
        <v>22</v>
      </c>
      <c r="H142" s="12" t="s">
        <v>426</v>
      </c>
    </row>
    <row r="143" customHeight="1" spans="1:8">
      <c r="A143" s="11" t="s">
        <v>427</v>
      </c>
      <c r="B143" s="10" t="s">
        <v>10</v>
      </c>
      <c r="C143" s="10" t="s">
        <v>428</v>
      </c>
      <c r="D143" s="11" t="s">
        <v>411</v>
      </c>
      <c r="E143" s="12" t="s">
        <v>40</v>
      </c>
      <c r="F143" s="12" t="s">
        <v>153</v>
      </c>
      <c r="G143" s="12" t="s">
        <v>22</v>
      </c>
      <c r="H143" s="12" t="s">
        <v>429</v>
      </c>
    </row>
    <row r="144" customHeight="1" spans="1:8">
      <c r="A144" s="11" t="s">
        <v>430</v>
      </c>
      <c r="B144" s="10" t="s">
        <v>431</v>
      </c>
      <c r="C144" s="10" t="s">
        <v>10</v>
      </c>
      <c r="D144" s="11" t="s">
        <v>411</v>
      </c>
      <c r="E144" s="12" t="s">
        <v>40</v>
      </c>
      <c r="F144" s="12" t="s">
        <v>181</v>
      </c>
      <c r="G144" s="12" t="s">
        <v>22</v>
      </c>
      <c r="H144" s="12" t="s">
        <v>432</v>
      </c>
    </row>
    <row r="145" customHeight="1" spans="1:8">
      <c r="A145" s="11" t="s">
        <v>433</v>
      </c>
      <c r="B145" s="10" t="s">
        <v>10</v>
      </c>
      <c r="C145" s="10" t="s">
        <v>434</v>
      </c>
      <c r="D145" s="11" t="s">
        <v>411</v>
      </c>
      <c r="E145" s="12" t="s">
        <v>40</v>
      </c>
      <c r="F145" s="12" t="s">
        <v>153</v>
      </c>
      <c r="G145" s="12" t="s">
        <v>22</v>
      </c>
      <c r="H145" s="12" t="s">
        <v>146</v>
      </c>
    </row>
    <row r="146" customHeight="1" spans="1:8">
      <c r="A146" s="9" t="str">
        <f>"Open Mechanical Engineering Journal"</f>
        <v>Open Mechanical Engineering Journal</v>
      </c>
      <c r="B146" s="10" t="s">
        <v>10</v>
      </c>
      <c r="C146" s="10" t="str">
        <f>"1874155X"</f>
        <v>1874155X</v>
      </c>
      <c r="D146" s="9" t="s">
        <v>407</v>
      </c>
      <c r="E146" s="11">
        <v>2015</v>
      </c>
      <c r="F146" s="11">
        <v>9</v>
      </c>
      <c r="G146" s="11" t="s">
        <v>22</v>
      </c>
      <c r="H146" s="12" t="s">
        <v>435</v>
      </c>
    </row>
    <row r="147" customHeight="1" spans="1:8">
      <c r="A147" s="11" t="s">
        <v>436</v>
      </c>
      <c r="B147" s="10" t="s">
        <v>437</v>
      </c>
      <c r="C147" s="10" t="s">
        <v>10</v>
      </c>
      <c r="D147" s="11" t="s">
        <v>411</v>
      </c>
      <c r="E147" s="12" t="s">
        <v>40</v>
      </c>
      <c r="F147" s="12" t="s">
        <v>181</v>
      </c>
      <c r="G147" s="12" t="s">
        <v>22</v>
      </c>
      <c r="H147" s="12" t="s">
        <v>438</v>
      </c>
    </row>
    <row r="148" customHeight="1" spans="1:8">
      <c r="A148" s="15" t="s">
        <v>439</v>
      </c>
      <c r="B148" s="14">
        <v>16748530</v>
      </c>
      <c r="C148" s="15" t="s">
        <v>10</v>
      </c>
      <c r="D148" s="16" t="s">
        <v>440</v>
      </c>
      <c r="E148" s="16">
        <v>2012</v>
      </c>
      <c r="F148" s="16">
        <v>30</v>
      </c>
      <c r="G148" s="16">
        <v>6</v>
      </c>
      <c r="H148" s="16" t="s">
        <v>252</v>
      </c>
    </row>
    <row r="149" customHeight="1" spans="1:8">
      <c r="A149" s="25" t="s">
        <v>441</v>
      </c>
      <c r="B149" s="26" t="s">
        <v>442</v>
      </c>
      <c r="C149" s="26" t="s">
        <v>10</v>
      </c>
      <c r="D149" s="25" t="s">
        <v>443</v>
      </c>
      <c r="E149" s="25">
        <v>2018</v>
      </c>
      <c r="F149" s="25">
        <v>34</v>
      </c>
      <c r="G149" s="25">
        <v>6</v>
      </c>
      <c r="H149" s="25" t="s">
        <v>444</v>
      </c>
    </row>
    <row r="150" customHeight="1" spans="1:8">
      <c r="A150" s="9" t="str">
        <f>"Qiangjiguang Yu Lizishu/High Power Laser and Particle Beams"</f>
        <v>Qiangjiguang Yu Lizishu/High Power Laser and Particle Beams</v>
      </c>
      <c r="B150" s="10" t="str">
        <f>"10014322"</f>
        <v>10014322</v>
      </c>
      <c r="C150" s="10" t="s">
        <v>10</v>
      </c>
      <c r="D150" s="9" t="s">
        <v>445</v>
      </c>
      <c r="E150" s="11">
        <v>2015</v>
      </c>
      <c r="F150" s="11">
        <v>27</v>
      </c>
      <c r="G150" s="11">
        <v>12</v>
      </c>
      <c r="H150" s="12" t="s">
        <v>446</v>
      </c>
    </row>
    <row r="151" customHeight="1" spans="1:8">
      <c r="A151" s="11" t="s">
        <v>447</v>
      </c>
      <c r="B151" s="10">
        <v>10068740</v>
      </c>
      <c r="C151" s="11" t="s">
        <v>10</v>
      </c>
      <c r="D151" s="18" t="s">
        <v>390</v>
      </c>
      <c r="E151" s="18">
        <v>2012</v>
      </c>
      <c r="F151" s="18">
        <v>18</v>
      </c>
      <c r="G151" s="18">
        <v>6</v>
      </c>
      <c r="H151" s="18" t="s">
        <v>448</v>
      </c>
    </row>
    <row r="152" customHeight="1" spans="1:8">
      <c r="A152" s="9" t="str">
        <f>"Rengong Jingti Xuebao/Journal of Synthetic Crystals"</f>
        <v>Rengong Jingti Xuebao/Journal of Synthetic Crystals</v>
      </c>
      <c r="B152" s="10" t="str">
        <f>"1000985X"</f>
        <v>1000985X</v>
      </c>
      <c r="C152" s="10" t="s">
        <v>10</v>
      </c>
      <c r="D152" s="9" t="s">
        <v>449</v>
      </c>
      <c r="E152" s="11">
        <v>2015</v>
      </c>
      <c r="F152" s="11">
        <v>44</v>
      </c>
      <c r="G152" s="11">
        <v>12</v>
      </c>
      <c r="H152" s="12" t="s">
        <v>450</v>
      </c>
    </row>
    <row r="153" customHeight="1" spans="1:8">
      <c r="A153" s="13" t="s">
        <v>451</v>
      </c>
      <c r="B153" s="21" t="s">
        <v>452</v>
      </c>
      <c r="C153" s="16" t="s">
        <v>453</v>
      </c>
      <c r="D153" s="16" t="s">
        <v>16</v>
      </c>
      <c r="E153" s="16">
        <v>2012</v>
      </c>
      <c r="F153" s="16">
        <v>4</v>
      </c>
      <c r="G153" s="16">
        <v>24</v>
      </c>
      <c r="H153" s="16" t="s">
        <v>454</v>
      </c>
    </row>
    <row r="154" customHeight="1" spans="1:8">
      <c r="A154" s="9" t="str">
        <f>"Research of Environmental Sciences"</f>
        <v>Research of Environmental Sciences</v>
      </c>
      <c r="B154" s="10" t="str">
        <f>"10016929"</f>
        <v>10016929</v>
      </c>
      <c r="C154" s="10" t="s">
        <v>10</v>
      </c>
      <c r="D154" s="9" t="s">
        <v>455</v>
      </c>
      <c r="E154" s="11">
        <v>2015</v>
      </c>
      <c r="F154" s="11">
        <v>28</v>
      </c>
      <c r="G154" s="11">
        <v>12</v>
      </c>
      <c r="H154" s="12" t="s">
        <v>456</v>
      </c>
    </row>
    <row r="155" customHeight="1" spans="1:8">
      <c r="A155" s="9" t="s">
        <v>457</v>
      </c>
      <c r="B155" s="10">
        <v>7984065</v>
      </c>
      <c r="C155" s="10" t="s">
        <v>10</v>
      </c>
      <c r="D155" s="9" t="s">
        <v>57</v>
      </c>
      <c r="E155" s="11">
        <v>2016</v>
      </c>
      <c r="F155" s="11">
        <v>31</v>
      </c>
      <c r="G155" s="11">
        <v>4</v>
      </c>
      <c r="H155" s="12" t="s">
        <v>458</v>
      </c>
    </row>
    <row r="156" customHeight="1" spans="1:8">
      <c r="A156" s="11" t="s">
        <v>459</v>
      </c>
      <c r="B156" s="10" t="s">
        <v>460</v>
      </c>
      <c r="C156" s="10" t="s">
        <v>10</v>
      </c>
      <c r="D156" s="11" t="s">
        <v>461</v>
      </c>
      <c r="E156" s="12" t="s">
        <v>40</v>
      </c>
      <c r="F156" s="12" t="s">
        <v>319</v>
      </c>
      <c r="G156" s="12" t="s">
        <v>154</v>
      </c>
      <c r="H156" s="12" t="s">
        <v>462</v>
      </c>
    </row>
    <row r="157" customHeight="1" spans="1:8">
      <c r="A157" s="11" t="s">
        <v>463</v>
      </c>
      <c r="B157" s="10" t="s">
        <v>464</v>
      </c>
      <c r="C157" s="10" t="s">
        <v>10</v>
      </c>
      <c r="D157" s="11" t="s">
        <v>465</v>
      </c>
      <c r="E157" s="12" t="s">
        <v>40</v>
      </c>
      <c r="F157" s="12" t="s">
        <v>466</v>
      </c>
      <c r="G157" s="12" t="s">
        <v>467</v>
      </c>
      <c r="H157" s="12" t="s">
        <v>347</v>
      </c>
    </row>
    <row r="158" customHeight="1" spans="1:8">
      <c r="A158" s="11" t="s">
        <v>468</v>
      </c>
      <c r="B158" s="10" t="s">
        <v>469</v>
      </c>
      <c r="C158" s="10" t="s">
        <v>470</v>
      </c>
      <c r="D158" s="11" t="s">
        <v>266</v>
      </c>
      <c r="E158" s="12" t="s">
        <v>40</v>
      </c>
      <c r="F158" s="12" t="s">
        <v>471</v>
      </c>
      <c r="G158" s="12" t="s">
        <v>154</v>
      </c>
      <c r="H158" s="12" t="s">
        <v>472</v>
      </c>
    </row>
    <row r="159" customHeight="1" spans="1:8">
      <c r="A159" s="11" t="s">
        <v>473</v>
      </c>
      <c r="B159" s="10">
        <v>10001646</v>
      </c>
      <c r="C159" s="11" t="s">
        <v>10</v>
      </c>
      <c r="D159" s="18" t="s">
        <v>474</v>
      </c>
      <c r="E159" s="18">
        <v>2012</v>
      </c>
      <c r="F159" s="18">
        <v>34</v>
      </c>
      <c r="G159" s="18">
        <v>6</v>
      </c>
      <c r="H159" s="18" t="s">
        <v>130</v>
      </c>
    </row>
    <row r="160" customHeight="1" spans="1:8">
      <c r="A160" s="11" t="s">
        <v>475</v>
      </c>
      <c r="B160" s="10">
        <v>10002618</v>
      </c>
      <c r="C160" s="11" t="s">
        <v>10</v>
      </c>
      <c r="D160" s="18" t="s">
        <v>476</v>
      </c>
      <c r="E160" s="18">
        <v>2012</v>
      </c>
      <c r="F160" s="18">
        <v>29</v>
      </c>
      <c r="G160" s="18">
        <v>6</v>
      </c>
      <c r="H160" s="18" t="s">
        <v>477</v>
      </c>
    </row>
    <row r="161" customHeight="1" spans="1:8">
      <c r="A161" s="11" t="s">
        <v>478</v>
      </c>
      <c r="B161" s="10">
        <v>16729897</v>
      </c>
      <c r="C161" s="11" t="s">
        <v>10</v>
      </c>
      <c r="D161" s="18" t="s">
        <v>364</v>
      </c>
      <c r="E161" s="18">
        <v>2012</v>
      </c>
      <c r="F161" s="18">
        <v>26</v>
      </c>
      <c r="G161" s="18">
        <v>6</v>
      </c>
      <c r="H161" s="27" t="s">
        <v>479</v>
      </c>
    </row>
    <row r="162" customHeight="1" spans="1:8">
      <c r="A162" s="11" t="s">
        <v>480</v>
      </c>
      <c r="B162" s="10">
        <v>10031243</v>
      </c>
      <c r="C162" s="11" t="s">
        <v>10</v>
      </c>
      <c r="D162" s="18" t="s">
        <v>481</v>
      </c>
      <c r="E162" s="18">
        <v>2012</v>
      </c>
      <c r="F162" s="18">
        <v>31</v>
      </c>
      <c r="G162" s="18">
        <v>6</v>
      </c>
      <c r="H162" s="18" t="s">
        <v>482</v>
      </c>
    </row>
    <row r="163" customHeight="1" spans="1:8">
      <c r="A163" s="11" t="s">
        <v>483</v>
      </c>
      <c r="B163" s="10" t="s">
        <v>484</v>
      </c>
      <c r="C163" s="10" t="s">
        <v>485</v>
      </c>
      <c r="D163" s="11" t="s">
        <v>486</v>
      </c>
      <c r="E163" s="12" t="s">
        <v>40</v>
      </c>
      <c r="F163" s="12" t="s">
        <v>471</v>
      </c>
      <c r="G163" s="12" t="s">
        <v>72</v>
      </c>
      <c r="H163" s="12" t="s">
        <v>487</v>
      </c>
    </row>
    <row r="164" customHeight="1" spans="1:8">
      <c r="A164" s="9" t="str">
        <f>"Tobacco Science and Technology"</f>
        <v>Tobacco Science and Technology</v>
      </c>
      <c r="B164" s="10" t="str">
        <f>"10020861"</f>
        <v>10020861</v>
      </c>
      <c r="C164" s="10" t="s">
        <v>10</v>
      </c>
      <c r="D164" s="9" t="s">
        <v>488</v>
      </c>
      <c r="E164" s="11">
        <v>2015</v>
      </c>
      <c r="F164" s="11">
        <v>48</v>
      </c>
      <c r="G164" s="11">
        <v>12</v>
      </c>
      <c r="H164" s="12" t="s">
        <v>479</v>
      </c>
    </row>
    <row r="165" customHeight="1" spans="1:8">
      <c r="A165" s="13" t="s">
        <v>489</v>
      </c>
      <c r="B165" s="14">
        <v>16744764</v>
      </c>
      <c r="C165" s="15" t="s">
        <v>10</v>
      </c>
      <c r="D165" s="16" t="s">
        <v>490</v>
      </c>
      <c r="E165" s="16">
        <v>2012</v>
      </c>
      <c r="F165" s="16">
        <v>34</v>
      </c>
      <c r="G165" s="16">
        <v>6</v>
      </c>
      <c r="H165" s="16" t="s">
        <v>124</v>
      </c>
    </row>
    <row r="166" customHeight="1" spans="1:8">
      <c r="A166" s="9" t="s">
        <v>491</v>
      </c>
      <c r="B166" s="10">
        <v>17433525</v>
      </c>
      <c r="C166" s="10" t="s">
        <v>10</v>
      </c>
      <c r="D166" s="9" t="s">
        <v>492</v>
      </c>
      <c r="E166" s="11">
        <v>2014</v>
      </c>
      <c r="F166" s="11" t="s">
        <v>22</v>
      </c>
      <c r="G166" s="11" t="s">
        <v>22</v>
      </c>
      <c r="H166" s="12" t="s">
        <v>22</v>
      </c>
    </row>
    <row r="167" customHeight="1" spans="1:8">
      <c r="A167" s="9" t="s">
        <v>493</v>
      </c>
      <c r="B167" s="10">
        <v>17433533</v>
      </c>
      <c r="C167" s="10" t="s">
        <v>10</v>
      </c>
      <c r="D167" s="9" t="s">
        <v>492</v>
      </c>
      <c r="E167" s="11">
        <v>2014</v>
      </c>
      <c r="F167" s="11">
        <v>88</v>
      </c>
      <c r="G167" s="11" t="s">
        <v>22</v>
      </c>
      <c r="H167" s="12" t="s">
        <v>494</v>
      </c>
    </row>
    <row r="168" customHeight="1" spans="1:8">
      <c r="A168" s="9" t="s">
        <v>495</v>
      </c>
      <c r="B168" s="10" t="s">
        <v>496</v>
      </c>
      <c r="C168" s="10" t="s">
        <v>10</v>
      </c>
      <c r="D168" s="9" t="s">
        <v>492</v>
      </c>
      <c r="E168" s="11">
        <v>2014</v>
      </c>
      <c r="F168" s="11">
        <v>61</v>
      </c>
      <c r="G168" s="11" t="s">
        <v>22</v>
      </c>
      <c r="H168" s="12" t="s">
        <v>497</v>
      </c>
    </row>
    <row r="169" customHeight="1" spans="1:8">
      <c r="A169" s="9" t="s">
        <v>498</v>
      </c>
      <c r="B169" s="10" t="s">
        <v>499</v>
      </c>
      <c r="C169" s="10" t="s">
        <v>10</v>
      </c>
      <c r="D169" s="9" t="s">
        <v>492</v>
      </c>
      <c r="E169" s="11">
        <v>2014</v>
      </c>
      <c r="F169" s="11">
        <v>60</v>
      </c>
      <c r="G169" s="11" t="s">
        <v>22</v>
      </c>
      <c r="H169" s="12" t="s">
        <v>500</v>
      </c>
    </row>
    <row r="170" customHeight="1" spans="1:8">
      <c r="A170" s="9" t="s">
        <v>501</v>
      </c>
      <c r="B170" s="10">
        <v>17433509</v>
      </c>
      <c r="C170" s="10" t="s">
        <v>10</v>
      </c>
      <c r="D170" s="9" t="s">
        <v>492</v>
      </c>
      <c r="E170" s="11">
        <v>2014</v>
      </c>
      <c r="F170" s="11">
        <v>145</v>
      </c>
      <c r="G170" s="11" t="s">
        <v>22</v>
      </c>
      <c r="H170" s="12" t="s">
        <v>502</v>
      </c>
    </row>
    <row r="171" customHeight="1" spans="1:8">
      <c r="A171" s="11" t="s">
        <v>503</v>
      </c>
      <c r="B171" s="10" t="s">
        <v>504</v>
      </c>
      <c r="C171" s="10" t="s">
        <v>10</v>
      </c>
      <c r="D171" s="11" t="s">
        <v>505</v>
      </c>
      <c r="E171" s="12" t="s">
        <v>40</v>
      </c>
      <c r="F171" s="12" t="s">
        <v>471</v>
      </c>
      <c r="G171" s="12" t="s">
        <v>72</v>
      </c>
      <c r="H171" s="12" t="s">
        <v>506</v>
      </c>
    </row>
    <row r="172" customHeight="1" spans="1:8">
      <c r="A172" s="9" t="s">
        <v>507</v>
      </c>
      <c r="B172" s="10" t="s">
        <v>508</v>
      </c>
      <c r="C172" s="10" t="s">
        <v>509</v>
      </c>
      <c r="D172" s="9" t="s">
        <v>510</v>
      </c>
      <c r="E172" s="11">
        <v>2015</v>
      </c>
      <c r="F172" s="11">
        <v>10</v>
      </c>
      <c r="G172" s="11" t="s">
        <v>22</v>
      </c>
      <c r="H172" s="12" t="s">
        <v>429</v>
      </c>
    </row>
    <row r="173" customHeight="1" spans="1:8">
      <c r="A173" s="9" t="s">
        <v>511</v>
      </c>
      <c r="B173" s="10" t="s">
        <v>512</v>
      </c>
      <c r="C173" s="10" t="s">
        <v>513</v>
      </c>
      <c r="D173" s="9" t="s">
        <v>510</v>
      </c>
      <c r="E173" s="11">
        <v>2014</v>
      </c>
      <c r="F173" s="11">
        <v>13</v>
      </c>
      <c r="G173" s="11" t="s">
        <v>22</v>
      </c>
      <c r="H173" s="12" t="s">
        <v>514</v>
      </c>
    </row>
    <row r="174" customHeight="1" spans="1:8">
      <c r="A174" s="9" t="s">
        <v>515</v>
      </c>
      <c r="B174" s="10" t="s">
        <v>516</v>
      </c>
      <c r="C174" s="10" t="s">
        <v>517</v>
      </c>
      <c r="D174" s="9" t="s">
        <v>510</v>
      </c>
      <c r="E174" s="11">
        <v>2014</v>
      </c>
      <c r="F174" s="11">
        <v>13</v>
      </c>
      <c r="G174" s="11" t="s">
        <v>22</v>
      </c>
      <c r="H174" s="12" t="s">
        <v>518</v>
      </c>
    </row>
    <row r="175" customHeight="1" spans="1:8">
      <c r="A175" s="9" t="s">
        <v>519</v>
      </c>
      <c r="B175" s="10" t="s">
        <v>520</v>
      </c>
      <c r="C175" s="10" t="s">
        <v>521</v>
      </c>
      <c r="D175" s="9" t="s">
        <v>510</v>
      </c>
      <c r="E175" s="11">
        <v>2014</v>
      </c>
      <c r="F175" s="11">
        <v>13</v>
      </c>
      <c r="G175" s="11" t="s">
        <v>22</v>
      </c>
      <c r="H175" s="12" t="s">
        <v>522</v>
      </c>
    </row>
    <row r="176" customHeight="1" spans="1:8">
      <c r="A176" s="9" t="s">
        <v>523</v>
      </c>
      <c r="B176" s="10" t="s">
        <v>524</v>
      </c>
      <c r="C176" s="10" t="s">
        <v>525</v>
      </c>
      <c r="D176" s="9" t="s">
        <v>510</v>
      </c>
      <c r="E176" s="11">
        <v>2014</v>
      </c>
      <c r="F176" s="11">
        <v>11</v>
      </c>
      <c r="G176" s="11" t="s">
        <v>22</v>
      </c>
      <c r="H176" s="12" t="s">
        <v>526</v>
      </c>
    </row>
    <row r="177" customHeight="1" spans="1:8">
      <c r="A177" s="9" t="s">
        <v>527</v>
      </c>
      <c r="B177" s="10" t="s">
        <v>528</v>
      </c>
      <c r="C177" s="10" t="s">
        <v>529</v>
      </c>
      <c r="D177" s="9" t="s">
        <v>510</v>
      </c>
      <c r="E177" s="11">
        <v>2014</v>
      </c>
      <c r="F177" s="11">
        <v>13</v>
      </c>
      <c r="G177" s="11" t="s">
        <v>22</v>
      </c>
      <c r="H177" s="12" t="s">
        <v>530</v>
      </c>
    </row>
    <row r="178" customHeight="1" spans="1:8">
      <c r="A178" s="9" t="s">
        <v>531</v>
      </c>
      <c r="B178" s="10" t="s">
        <v>532</v>
      </c>
      <c r="C178" s="10" t="s">
        <v>533</v>
      </c>
      <c r="D178" s="9" t="s">
        <v>510</v>
      </c>
      <c r="E178" s="11">
        <v>2014</v>
      </c>
      <c r="F178" s="11">
        <v>10</v>
      </c>
      <c r="G178" s="11" t="s">
        <v>22</v>
      </c>
      <c r="H178" s="12" t="s">
        <v>534</v>
      </c>
    </row>
    <row r="179" customHeight="1" spans="1:8">
      <c r="A179" s="9" t="s">
        <v>535</v>
      </c>
      <c r="B179" s="10" t="s">
        <v>536</v>
      </c>
      <c r="C179" s="10" t="s">
        <v>537</v>
      </c>
      <c r="D179" s="9" t="s">
        <v>510</v>
      </c>
      <c r="E179" s="11">
        <v>2014</v>
      </c>
      <c r="F179" s="11">
        <v>13</v>
      </c>
      <c r="G179" s="11" t="s">
        <v>22</v>
      </c>
      <c r="H179" s="12" t="s">
        <v>538</v>
      </c>
    </row>
    <row r="180" customHeight="1" spans="1:8">
      <c r="A180" s="9" t="s">
        <v>539</v>
      </c>
      <c r="B180" s="10" t="s">
        <v>540</v>
      </c>
      <c r="C180" s="10" t="s">
        <v>541</v>
      </c>
      <c r="D180" s="9" t="s">
        <v>510</v>
      </c>
      <c r="E180" s="11">
        <v>2015</v>
      </c>
      <c r="F180" s="11">
        <v>10</v>
      </c>
      <c r="G180" s="11" t="s">
        <v>22</v>
      </c>
      <c r="H180" s="12" t="s">
        <v>542</v>
      </c>
    </row>
    <row r="181" customHeight="1" spans="1:8">
      <c r="A181" s="11" t="s">
        <v>543</v>
      </c>
      <c r="B181" s="10">
        <v>2558297</v>
      </c>
      <c r="C181" s="11" t="s">
        <v>10</v>
      </c>
      <c r="D181" s="18" t="s">
        <v>544</v>
      </c>
      <c r="E181" s="18">
        <v>2012</v>
      </c>
      <c r="F181" s="18">
        <v>30</v>
      </c>
      <c r="G181" s="18">
        <v>6</v>
      </c>
      <c r="H181" s="18" t="s">
        <v>545</v>
      </c>
    </row>
    <row r="182" customHeight="1" spans="1:8">
      <c r="A182" s="11" t="s">
        <v>546</v>
      </c>
      <c r="B182" s="10">
        <v>10047220</v>
      </c>
      <c r="C182" s="11" t="s">
        <v>10</v>
      </c>
      <c r="D182" s="18" t="s">
        <v>547</v>
      </c>
      <c r="E182" s="18">
        <v>2012</v>
      </c>
      <c r="F182" s="18">
        <v>27</v>
      </c>
      <c r="G182" s="18">
        <v>6</v>
      </c>
      <c r="H182" s="18" t="s">
        <v>548</v>
      </c>
    </row>
    <row r="183" customHeight="1" spans="1:8">
      <c r="A183" s="11" t="str">
        <f>"Zhenkong Kexue yu Jishu Xuebao/Journal of Vacuum Science and Technology"</f>
        <v>Zhenkong Kexue yu Jishu Xuebao/Journal of Vacuum Science and Technology</v>
      </c>
      <c r="B183" s="10" t="str">
        <f>"16727126"</f>
        <v>16727126</v>
      </c>
      <c r="C183" s="10" t="s">
        <v>10</v>
      </c>
      <c r="D183" s="9" t="s">
        <v>11</v>
      </c>
      <c r="E183" s="11">
        <v>2015</v>
      </c>
      <c r="F183" s="11">
        <v>35</v>
      </c>
      <c r="G183" s="11">
        <v>12</v>
      </c>
      <c r="H183" s="12" t="s">
        <v>549</v>
      </c>
    </row>
    <row r="184" ht="13.5" spans="1:8">
      <c r="A184" s="13" t="s">
        <v>550</v>
      </c>
      <c r="B184" s="14" t="s">
        <v>551</v>
      </c>
      <c r="C184" s="15" t="s">
        <v>10</v>
      </c>
      <c r="D184" s="16" t="s">
        <v>552</v>
      </c>
      <c r="E184" s="16">
        <v>2012</v>
      </c>
      <c r="F184" s="16">
        <v>32</v>
      </c>
      <c r="G184" s="16">
        <v>6</v>
      </c>
      <c r="H184" s="17" t="s">
        <v>83</v>
      </c>
    </row>
  </sheetData>
  <sheetProtection sheet="1" selectLockedCells="1" selectUnlockedCells="1" sort="0" autoFilter="0"/>
  <autoFilter ref="A3:H184">
    <sortState ref="A3:H184">
      <sortCondition ref="A3:A184"/>
    </sortState>
    <extLst/>
  </autoFilter>
  <mergeCells count="6">
    <mergeCell ref="A1:H1"/>
    <mergeCell ref="E2:H2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DISCONTINUED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秀颖清清</cp:lastModifiedBy>
  <dcterms:created xsi:type="dcterms:W3CDTF">2019-12-03T03:06:21Z</dcterms:created>
  <dcterms:modified xsi:type="dcterms:W3CDTF">2019-12-03T03:06:49Z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